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'2025'!$A$1:$Z$128</definedName>
  </definedNames>
  <calcPr calcId="162913"/>
</workbook>
</file>

<file path=xl/calcChain.xml><?xml version="1.0" encoding="utf-8"?>
<calcChain xmlns="http://schemas.openxmlformats.org/spreadsheetml/2006/main">
  <c r="E78" i="23" l="1"/>
  <c r="E85" i="23"/>
  <c r="U52" i="23"/>
  <c r="U53" i="23"/>
  <c r="W52" i="23"/>
  <c r="F52" i="23"/>
  <c r="F42" i="23"/>
  <c r="F43" i="23"/>
  <c r="F44" i="23"/>
  <c r="F45" i="23"/>
  <c r="F46" i="23"/>
  <c r="F47" i="23"/>
  <c r="F48" i="23"/>
  <c r="F49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7" i="23"/>
  <c r="F68" i="23"/>
  <c r="Y68" i="23" s="1"/>
  <c r="F69" i="23"/>
  <c r="Q85" i="23"/>
  <c r="P85" i="23"/>
  <c r="T95" i="23"/>
  <c r="R54" i="23"/>
  <c r="S54" i="23"/>
  <c r="T54" i="23"/>
  <c r="V54" i="23" s="1"/>
  <c r="U54" i="23"/>
  <c r="W54" i="23"/>
  <c r="R55" i="23"/>
  <c r="T55" i="23"/>
  <c r="U55" i="23"/>
  <c r="R52" i="23"/>
  <c r="R53" i="23"/>
  <c r="T52" i="23"/>
  <c r="T53" i="23"/>
  <c r="A53" i="23"/>
  <c r="A54" i="23" s="1"/>
  <c r="O125" i="23"/>
  <c r="O123" i="23"/>
  <c r="O121" i="23"/>
  <c r="O120" i="23"/>
  <c r="O109" i="23"/>
  <c r="O108" i="23" s="1"/>
  <c r="O107" i="23" s="1"/>
  <c r="O97" i="23"/>
  <c r="O90" i="23"/>
  <c r="O102" i="23" s="1"/>
  <c r="O115" i="23" s="1"/>
  <c r="O85" i="23"/>
  <c r="O83" i="23"/>
  <c r="O72" i="23"/>
  <c r="O86" i="23" s="1"/>
  <c r="O37" i="23"/>
  <c r="O22" i="23"/>
  <c r="O18" i="23"/>
  <c r="O15" i="23"/>
  <c r="O14" i="23"/>
  <c r="O9" i="23"/>
  <c r="O51" i="23" s="1"/>
  <c r="O5" i="23"/>
  <c r="P5" i="23"/>
  <c r="T96" i="23"/>
  <c r="T102" i="23"/>
  <c r="T142" i="23"/>
  <c r="T140" i="23"/>
  <c r="T101" i="23"/>
  <c r="T100" i="23"/>
  <c r="T99" i="23"/>
  <c r="T98" i="23"/>
  <c r="T94" i="23"/>
  <c r="T91" i="23"/>
  <c r="T50" i="23"/>
  <c r="T49" i="23"/>
  <c r="T48" i="23"/>
  <c r="T47" i="23"/>
  <c r="T46" i="23"/>
  <c r="T45" i="23"/>
  <c r="T44" i="23"/>
  <c r="T43" i="23"/>
  <c r="T42" i="23"/>
  <c r="T41" i="23"/>
  <c r="T40" i="23"/>
  <c r="T39" i="23"/>
  <c r="T38" i="23"/>
  <c r="T37" i="23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3" i="23"/>
  <c r="T12" i="23"/>
  <c r="T11" i="23"/>
  <c r="T10" i="23"/>
  <c r="T9" i="23"/>
  <c r="T8" i="23"/>
  <c r="T7" i="23"/>
  <c r="X85" i="23"/>
  <c r="Y53" i="23"/>
  <c r="O124" i="23" l="1"/>
  <c r="O122" i="23" s="1"/>
  <c r="O119" i="23" s="1"/>
  <c r="O126" i="23" s="1"/>
  <c r="O84" i="23"/>
  <c r="O80" i="23" s="1"/>
  <c r="O88" i="23" s="1"/>
  <c r="S52" i="23"/>
  <c r="V52" i="23"/>
  <c r="O113" i="23"/>
  <c r="Q37" i="23" l="1"/>
  <c r="P37" i="23"/>
  <c r="N37" i="23"/>
  <c r="N125" i="23"/>
  <c r="N120" i="23"/>
  <c r="N109" i="23"/>
  <c r="N123" i="23" s="1"/>
  <c r="N108" i="23"/>
  <c r="N107" i="23"/>
  <c r="N97" i="23"/>
  <c r="N90" i="23"/>
  <c r="N102" i="23" s="1"/>
  <c r="N85" i="23"/>
  <c r="N83" i="23"/>
  <c r="N121" i="23" s="1"/>
  <c r="N72" i="23"/>
  <c r="N86" i="23" s="1"/>
  <c r="N22" i="23"/>
  <c r="N18" i="23"/>
  <c r="N15" i="23"/>
  <c r="N14" i="23"/>
  <c r="N9" i="23"/>
  <c r="N122" i="23" l="1"/>
  <c r="N119" i="23" s="1"/>
  <c r="N126" i="23" s="1"/>
  <c r="N124" i="23"/>
  <c r="N84" i="23"/>
  <c r="N80" i="23" s="1"/>
  <c r="N113" i="23"/>
  <c r="N51" i="23"/>
  <c r="N115" i="23" s="1"/>
  <c r="N88" i="23" l="1"/>
  <c r="E77" i="23"/>
  <c r="Q72" i="23"/>
  <c r="M125" i="23" l="1"/>
  <c r="M121" i="23"/>
  <c r="M120" i="23"/>
  <c r="M109" i="23"/>
  <c r="M108" i="23" s="1"/>
  <c r="M107" i="23" s="1"/>
  <c r="M97" i="23"/>
  <c r="M90" i="23"/>
  <c r="M102" i="23" s="1"/>
  <c r="M85" i="23"/>
  <c r="M83" i="23"/>
  <c r="M72" i="23"/>
  <c r="M86" i="23" s="1"/>
  <c r="M37" i="23"/>
  <c r="M22" i="23"/>
  <c r="M18" i="23"/>
  <c r="M14" i="23" s="1"/>
  <c r="M15" i="23"/>
  <c r="M9" i="23"/>
  <c r="M123" i="23" l="1"/>
  <c r="M113" i="23"/>
  <c r="M51" i="23"/>
  <c r="M115" i="23" s="1"/>
  <c r="M124" i="23"/>
  <c r="M122" i="23" s="1"/>
  <c r="M119" i="23" s="1"/>
  <c r="M84" i="23"/>
  <c r="M80" i="23" s="1"/>
  <c r="M88" i="23" s="1"/>
  <c r="M126" i="23" l="1"/>
  <c r="F106" i="23"/>
  <c r="F105" i="23"/>
  <c r="F104" i="23"/>
  <c r="F103" i="23"/>
  <c r="T103" i="23"/>
  <c r="T109" i="23" s="1"/>
  <c r="T108" i="23" s="1"/>
  <c r="T107" i="23" s="1"/>
  <c r="Q109" i="23"/>
  <c r="Q108" i="23" s="1"/>
  <c r="Q107" i="23" s="1"/>
  <c r="V103" i="23" l="1"/>
  <c r="S103" i="23"/>
  <c r="R103" i="23"/>
  <c r="Y103" i="23"/>
  <c r="U103" i="23"/>
  <c r="W103" i="23"/>
  <c r="P109" i="23"/>
  <c r="L109" i="23"/>
  <c r="K109" i="23"/>
  <c r="J109" i="23"/>
  <c r="I109" i="23"/>
  <c r="H109" i="23"/>
  <c r="G109" i="23"/>
  <c r="E109" i="23"/>
  <c r="A104" i="23"/>
  <c r="Z69" i="23" l="1"/>
  <c r="Y69" i="23"/>
  <c r="Z67" i="23"/>
  <c r="Y67" i="23"/>
  <c r="T65" i="23"/>
  <c r="T64" i="23"/>
  <c r="T63" i="23"/>
  <c r="T62" i="23"/>
  <c r="Z64" i="23"/>
  <c r="Z65" i="23"/>
  <c r="U62" i="23" l="1"/>
  <c r="W62" i="23"/>
  <c r="V62" i="23"/>
  <c r="Y62" i="23"/>
  <c r="S62" i="23"/>
  <c r="R65" i="23"/>
  <c r="R62" i="23"/>
  <c r="Y63" i="23"/>
  <c r="R63" i="23"/>
  <c r="R64" i="23"/>
  <c r="Z63" i="23"/>
  <c r="U63" i="23"/>
  <c r="U64" i="23"/>
  <c r="U65" i="23"/>
  <c r="Y64" i="23"/>
  <c r="Y65" i="23"/>
  <c r="T71" i="23" l="1"/>
  <c r="T70" i="23"/>
  <c r="T61" i="23"/>
  <c r="T60" i="23"/>
  <c r="T59" i="23"/>
  <c r="T57" i="23"/>
  <c r="L37" i="23"/>
  <c r="L125" i="23"/>
  <c r="L120" i="23"/>
  <c r="L108" i="23"/>
  <c r="L107" i="23" s="1"/>
  <c r="L97" i="23"/>
  <c r="L90" i="23"/>
  <c r="L102" i="23" s="1"/>
  <c r="L85" i="23"/>
  <c r="L83" i="23"/>
  <c r="L121" i="23" s="1"/>
  <c r="L72" i="23"/>
  <c r="L86" i="23" s="1"/>
  <c r="L124" i="23" s="1"/>
  <c r="L22" i="23"/>
  <c r="L18" i="23"/>
  <c r="L15" i="23"/>
  <c r="L9" i="23"/>
  <c r="L14" i="23" l="1"/>
  <c r="L51" i="23" s="1"/>
  <c r="L115" i="23" s="1"/>
  <c r="L84" i="23"/>
  <c r="L80" i="23" s="1"/>
  <c r="L123" i="23"/>
  <c r="L122" i="23" s="1"/>
  <c r="L119" i="23" s="1"/>
  <c r="L113" i="23"/>
  <c r="Z55" i="23"/>
  <c r="A55" i="23"/>
  <c r="A56" i="23" s="1"/>
  <c r="A57" i="23" s="1"/>
  <c r="A58" i="23" s="1"/>
  <c r="A59" i="23" s="1"/>
  <c r="L126" i="23" l="1"/>
  <c r="L88" i="23"/>
  <c r="Y55" i="23"/>
  <c r="F76" i="23"/>
  <c r="Y76" i="23" s="1"/>
  <c r="R76" i="23" l="1"/>
  <c r="T76" i="23"/>
  <c r="U76" i="23" s="1"/>
  <c r="Z54" i="23" l="1"/>
  <c r="Y54" i="23" l="1"/>
  <c r="K125" i="23" l="1"/>
  <c r="K120" i="23"/>
  <c r="K108" i="23"/>
  <c r="K107" i="23" s="1"/>
  <c r="K97" i="23"/>
  <c r="K90" i="23"/>
  <c r="K102" i="23" s="1"/>
  <c r="K85" i="23"/>
  <c r="K83" i="23"/>
  <c r="K121" i="23" s="1"/>
  <c r="K72" i="23"/>
  <c r="K86" i="23" s="1"/>
  <c r="K37" i="23"/>
  <c r="K22" i="23"/>
  <c r="K18" i="23"/>
  <c r="K15" i="23"/>
  <c r="K9" i="23"/>
  <c r="K123" i="23" l="1"/>
  <c r="K124" i="23"/>
  <c r="K122" i="23" s="1"/>
  <c r="K119" i="23" s="1"/>
  <c r="K84" i="23"/>
  <c r="K80" i="23" s="1"/>
  <c r="K113" i="23"/>
  <c r="K14" i="23"/>
  <c r="K51" i="23" s="1"/>
  <c r="K115" i="23" l="1"/>
  <c r="K126" i="23" s="1"/>
  <c r="K88" i="23"/>
  <c r="T74" i="23"/>
  <c r="T75" i="23"/>
  <c r="T77" i="23"/>
  <c r="T78" i="23"/>
  <c r="T79" i="23"/>
  <c r="J125" i="23" l="1"/>
  <c r="J120" i="23"/>
  <c r="J108" i="23"/>
  <c r="J107" i="23" s="1"/>
  <c r="J97" i="23"/>
  <c r="J90" i="23"/>
  <c r="J102" i="23" s="1"/>
  <c r="J113" i="23" s="1"/>
  <c r="J85" i="23"/>
  <c r="J83" i="23"/>
  <c r="J121" i="23" s="1"/>
  <c r="J72" i="23"/>
  <c r="J86" i="23" s="1"/>
  <c r="J37" i="23"/>
  <c r="J22" i="23"/>
  <c r="J18" i="23"/>
  <c r="J15" i="23"/>
  <c r="J9" i="23"/>
  <c r="J14" i="23" l="1"/>
  <c r="J51" i="23" s="1"/>
  <c r="J115" i="23" s="1"/>
  <c r="J84" i="23"/>
  <c r="J80" i="23" s="1"/>
  <c r="J124" i="23"/>
  <c r="J123" i="23"/>
  <c r="P72" i="23"/>
  <c r="P86" i="23" s="1"/>
  <c r="P9" i="23"/>
  <c r="J122" i="23" l="1"/>
  <c r="J119" i="23" s="1"/>
  <c r="J126" i="23" s="1"/>
  <c r="J88" i="23"/>
  <c r="X72" i="23"/>
  <c r="X86" i="23" s="1"/>
  <c r="F78" i="23" l="1"/>
  <c r="Z78" i="23" s="1"/>
  <c r="F70" i="23"/>
  <c r="R70" i="23" l="1"/>
  <c r="W70" i="23"/>
  <c r="S78" i="23"/>
  <c r="R78" i="23"/>
  <c r="S70" i="23"/>
  <c r="W78" i="23"/>
  <c r="V78" i="23"/>
  <c r="U78" i="23"/>
  <c r="U70" i="23"/>
  <c r="Z70" i="23"/>
  <c r="Y70" i="23"/>
  <c r="V70" i="23"/>
  <c r="I125" i="23"/>
  <c r="I120" i="23"/>
  <c r="I108" i="23"/>
  <c r="I107" i="23" s="1"/>
  <c r="I97" i="23"/>
  <c r="I90" i="23"/>
  <c r="I102" i="23" s="1"/>
  <c r="I85" i="23"/>
  <c r="I83" i="23"/>
  <c r="I121" i="23" s="1"/>
  <c r="I79" i="23"/>
  <c r="I72" i="23"/>
  <c r="I86" i="23" s="1"/>
  <c r="I124" i="23" s="1"/>
  <c r="I37" i="23"/>
  <c r="I22" i="23"/>
  <c r="I18" i="23"/>
  <c r="I15" i="23"/>
  <c r="I9" i="23"/>
  <c r="I14" i="23" l="1"/>
  <c r="I51" i="23" s="1"/>
  <c r="I115" i="23" s="1"/>
  <c r="I123" i="23"/>
  <c r="I122" i="23" s="1"/>
  <c r="I119" i="23" s="1"/>
  <c r="I84" i="23"/>
  <c r="I80" i="23" s="1"/>
  <c r="I113" i="23"/>
  <c r="I126" i="23" l="1"/>
  <c r="I88" i="23"/>
  <c r="T83" i="23"/>
  <c r="P83" i="23"/>
  <c r="F95" i="23"/>
  <c r="U95" i="23" s="1"/>
  <c r="R95" i="23" l="1"/>
  <c r="Y95" i="23"/>
  <c r="Q83" i="23" l="1"/>
  <c r="H83" i="23"/>
  <c r="G83" i="23"/>
  <c r="E83" i="23"/>
  <c r="Z61" i="23"/>
  <c r="T72" i="23" l="1"/>
  <c r="R61" i="23"/>
  <c r="S61" i="23"/>
  <c r="U61" i="23"/>
  <c r="V61" i="23"/>
  <c r="W61" i="23"/>
  <c r="Y78" i="23"/>
  <c r="H125" i="23" l="1"/>
  <c r="H121" i="23"/>
  <c r="H120" i="23"/>
  <c r="H108" i="23"/>
  <c r="H107" i="23" s="1"/>
  <c r="H97" i="23"/>
  <c r="H90" i="23"/>
  <c r="H102" i="23" s="1"/>
  <c r="H85" i="23"/>
  <c r="H72" i="23"/>
  <c r="H86" i="23" s="1"/>
  <c r="H37" i="23"/>
  <c r="H22" i="23"/>
  <c r="H18" i="23"/>
  <c r="H15" i="23"/>
  <c r="H9" i="23"/>
  <c r="H123" i="23" l="1"/>
  <c r="H113" i="23"/>
  <c r="H14" i="23"/>
  <c r="H51" i="23"/>
  <c r="H115" i="23" s="1"/>
  <c r="H84" i="23"/>
  <c r="H80" i="23" s="1"/>
  <c r="H124" i="23"/>
  <c r="H122" i="23" l="1"/>
  <c r="H119" i="23" s="1"/>
  <c r="H126" i="23" s="1"/>
  <c r="H88" i="23"/>
  <c r="F118" i="23"/>
  <c r="F117" i="23"/>
  <c r="Q117" i="23" s="1"/>
  <c r="T117" i="23" s="1"/>
  <c r="F116" i="23"/>
  <c r="F112" i="23"/>
  <c r="F111" i="23"/>
  <c r="F110" i="23"/>
  <c r="Y105" i="23"/>
  <c r="Y104" i="23"/>
  <c r="F101" i="23"/>
  <c r="F100" i="23"/>
  <c r="F99" i="23"/>
  <c r="F98" i="23"/>
  <c r="F96" i="23"/>
  <c r="F94" i="23"/>
  <c r="F93" i="23"/>
  <c r="F92" i="23"/>
  <c r="F91" i="23"/>
  <c r="G85" i="23"/>
  <c r="F71" i="23"/>
  <c r="F7" i="23"/>
  <c r="W7" i="23" s="1"/>
  <c r="X111" i="23"/>
  <c r="X110" i="23"/>
  <c r="Z110" i="23" s="1"/>
  <c r="A105" i="23"/>
  <c r="A106" i="23" s="1"/>
  <c r="X125" i="23" l="1"/>
  <c r="Z111" i="23"/>
  <c r="W98" i="23"/>
  <c r="S98" i="23"/>
  <c r="V98" i="23"/>
  <c r="Z99" i="23"/>
  <c r="S99" i="23"/>
  <c r="S96" i="23"/>
  <c r="Z96" i="23"/>
  <c r="Y71" i="23"/>
  <c r="U71" i="23"/>
  <c r="V71" i="23"/>
  <c r="V99" i="23"/>
  <c r="W99" i="23"/>
  <c r="S71" i="23"/>
  <c r="W71" i="23"/>
  <c r="Y93" i="23" l="1"/>
  <c r="X83" i="23"/>
  <c r="Y61" i="23"/>
  <c r="F85" i="23" l="1"/>
  <c r="F83" i="23"/>
  <c r="F82" i="23"/>
  <c r="F81" i="23"/>
  <c r="F79" i="23"/>
  <c r="F77" i="23"/>
  <c r="Z77" i="23" s="1"/>
  <c r="F75" i="23"/>
  <c r="F74" i="23"/>
  <c r="F73" i="23"/>
  <c r="F66" i="23"/>
  <c r="W56" i="23"/>
  <c r="F50" i="23"/>
  <c r="Z49" i="23"/>
  <c r="S45" i="23"/>
  <c r="Z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Z8" i="23" s="1"/>
  <c r="P120" i="23"/>
  <c r="P121" i="23"/>
  <c r="P125" i="23"/>
  <c r="P108" i="23"/>
  <c r="P107" i="23" s="1"/>
  <c r="P97" i="23"/>
  <c r="P90" i="23"/>
  <c r="P102" i="23" s="1"/>
  <c r="P84" i="23"/>
  <c r="P80" i="23" s="1"/>
  <c r="P22" i="23"/>
  <c r="P18" i="23"/>
  <c r="P15" i="23"/>
  <c r="Z30" i="23" l="1"/>
  <c r="W30" i="23"/>
  <c r="R30" i="23"/>
  <c r="V30" i="23"/>
  <c r="Z31" i="23"/>
  <c r="R31" i="23"/>
  <c r="S31" i="23"/>
  <c r="S46" i="23"/>
  <c r="Z46" i="23"/>
  <c r="S77" i="23"/>
  <c r="R77" i="23"/>
  <c r="S79" i="23"/>
  <c r="R79" i="23"/>
  <c r="S29" i="23"/>
  <c r="Z29" i="23"/>
  <c r="U59" i="23"/>
  <c r="V59" i="23"/>
  <c r="R59" i="23"/>
  <c r="S59" i="23"/>
  <c r="R74" i="23"/>
  <c r="S74" i="23"/>
  <c r="W42" i="23"/>
  <c r="V42" i="23"/>
  <c r="Z75" i="23"/>
  <c r="R75" i="23"/>
  <c r="S75" i="23"/>
  <c r="U77" i="23"/>
  <c r="V77" i="23"/>
  <c r="W77" i="23"/>
  <c r="W79" i="23"/>
  <c r="V79" i="23"/>
  <c r="U79" i="23"/>
  <c r="U60" i="23"/>
  <c r="V60" i="23"/>
  <c r="Z83" i="23"/>
  <c r="V83" i="23"/>
  <c r="Z73" i="23"/>
  <c r="R73" i="23"/>
  <c r="S73" i="23"/>
  <c r="Z74" i="23"/>
  <c r="Z79" i="23"/>
  <c r="Y83" i="23"/>
  <c r="W83" i="23"/>
  <c r="S83" i="23"/>
  <c r="R83" i="23"/>
  <c r="Z10" i="23"/>
  <c r="S10" i="23"/>
  <c r="Z13" i="23"/>
  <c r="S13" i="23"/>
  <c r="P113" i="23"/>
  <c r="P124" i="23"/>
  <c r="P14" i="23"/>
  <c r="P51" i="23" s="1"/>
  <c r="Z11" i="23"/>
  <c r="S11" i="23"/>
  <c r="P123" i="23"/>
  <c r="Y42" i="23"/>
  <c r="U42" i="23"/>
  <c r="P88" i="23" l="1"/>
  <c r="P122" i="23"/>
  <c r="P119" i="23" s="1"/>
  <c r="P115" i="23"/>
  <c r="Y59" i="23"/>
  <c r="A60" i="23"/>
  <c r="A61" i="23" s="1"/>
  <c r="A62" i="23" s="1"/>
  <c r="A63" i="23" s="1"/>
  <c r="A64" i="23" s="1"/>
  <c r="A65" i="23" s="1"/>
  <c r="A66" i="23" s="1"/>
  <c r="A67" i="23" s="1"/>
  <c r="G125" i="23"/>
  <c r="F125" i="23" s="1"/>
  <c r="W57" i="23"/>
  <c r="A70" i="23" l="1"/>
  <c r="A71" i="23" s="1"/>
  <c r="A72" i="23" s="1"/>
  <c r="A68" i="23"/>
  <c r="A69" i="23" s="1"/>
  <c r="U57" i="23"/>
  <c r="V57" i="23"/>
  <c r="P126" i="23"/>
  <c r="Y77" i="23"/>
  <c r="W59" i="23"/>
  <c r="Y57" i="23"/>
  <c r="R60" i="23"/>
  <c r="S60" i="23"/>
  <c r="Y60" i="23"/>
  <c r="W60" i="23"/>
  <c r="S57" i="23"/>
  <c r="R57" i="23"/>
  <c r="E121" i="23"/>
  <c r="E120" i="23"/>
  <c r="E111" i="23"/>
  <c r="E125" i="23" s="1"/>
  <c r="E123" i="23"/>
  <c r="E97" i="23"/>
  <c r="E90" i="23"/>
  <c r="E102" i="23" s="1"/>
  <c r="E72" i="23"/>
  <c r="E86" i="23" s="1"/>
  <c r="E37" i="23"/>
  <c r="E22" i="23"/>
  <c r="E18" i="23"/>
  <c r="E15" i="23"/>
  <c r="T15" i="23" s="1"/>
  <c r="E9" i="23"/>
  <c r="P130" i="23" l="1"/>
  <c r="P135" i="23" s="1"/>
  <c r="E108" i="23"/>
  <c r="E107" i="23" s="1"/>
  <c r="E113" i="23" s="1"/>
  <c r="E14" i="23"/>
  <c r="E84" i="23"/>
  <c r="E80" i="23" s="1"/>
  <c r="T14" i="23" l="1"/>
  <c r="T51" i="23" s="1"/>
  <c r="E51" i="23"/>
  <c r="T138" i="23" s="1"/>
  <c r="E124" i="23"/>
  <c r="E122" i="23" s="1"/>
  <c r="E119" i="23" s="1"/>
  <c r="X109" i="23"/>
  <c r="X97" i="23"/>
  <c r="X90" i="23"/>
  <c r="X102" i="23" s="1"/>
  <c r="X37" i="23"/>
  <c r="X22" i="23"/>
  <c r="X18" i="23"/>
  <c r="X15" i="23"/>
  <c r="X9" i="23"/>
  <c r="X108" i="23" l="1"/>
  <c r="E115" i="23"/>
  <c r="E126" i="23" s="1"/>
  <c r="E135" i="23" s="1"/>
  <c r="T139" i="23"/>
  <c r="E88" i="23"/>
  <c r="X14" i="23"/>
  <c r="X51" i="23" s="1"/>
  <c r="X84" i="23"/>
  <c r="X80" i="23" s="1"/>
  <c r="Y21" i="23"/>
  <c r="X121" i="23"/>
  <c r="Q121" i="23"/>
  <c r="G121" i="23"/>
  <c r="F121" i="23" s="1"/>
  <c r="D121" i="23"/>
  <c r="X120" i="23"/>
  <c r="T120" i="23"/>
  <c r="Q120" i="23"/>
  <c r="G120" i="23"/>
  <c r="F120" i="23" s="1"/>
  <c r="D120" i="23"/>
  <c r="D111" i="23"/>
  <c r="D125" i="23" s="1"/>
  <c r="D109" i="23"/>
  <c r="D108" i="23" s="1"/>
  <c r="T106" i="23"/>
  <c r="T104" i="23"/>
  <c r="R99" i="23"/>
  <c r="R98" i="23"/>
  <c r="Q97" i="23"/>
  <c r="G97" i="23"/>
  <c r="F97" i="23" s="1"/>
  <c r="D97" i="23"/>
  <c r="A97" i="23"/>
  <c r="R94" i="23"/>
  <c r="T90" i="23"/>
  <c r="W91" i="23"/>
  <c r="Q90" i="23"/>
  <c r="Q102" i="23" s="1"/>
  <c r="Q113" i="23" s="1"/>
  <c r="G90" i="23"/>
  <c r="D90" i="23"/>
  <c r="D102" i="23" s="1"/>
  <c r="D85" i="23"/>
  <c r="U82" i="23"/>
  <c r="W74" i="23"/>
  <c r="T73" i="23"/>
  <c r="Y73" i="23"/>
  <c r="G72" i="23"/>
  <c r="D72" i="23"/>
  <c r="D86" i="23" s="1"/>
  <c r="D124" i="23" s="1"/>
  <c r="W66" i="23"/>
  <c r="T56" i="23"/>
  <c r="T85" i="23" s="1"/>
  <c r="AE51" i="23"/>
  <c r="W50" i="23"/>
  <c r="W48" i="23"/>
  <c r="Y46" i="23"/>
  <c r="W44" i="23"/>
  <c r="A44" i="23"/>
  <c r="A45" i="23" s="1"/>
  <c r="A46" i="23" s="1"/>
  <c r="A47" i="23" s="1"/>
  <c r="A48" i="23" s="1"/>
  <c r="A49" i="23" s="1"/>
  <c r="A50" i="23" s="1"/>
  <c r="Y43" i="23"/>
  <c r="Y40" i="23"/>
  <c r="S39" i="23"/>
  <c r="G37" i="23"/>
  <c r="F37" i="23" s="1"/>
  <c r="D37" i="23"/>
  <c r="W36" i="23"/>
  <c r="W32" i="23"/>
  <c r="Y31" i="23"/>
  <c r="Y30" i="23"/>
  <c r="R29" i="23"/>
  <c r="A29" i="23"/>
  <c r="A30" i="23" s="1"/>
  <c r="A31" i="23" s="1"/>
  <c r="A32" i="23" s="1"/>
  <c r="A33" i="23" s="1"/>
  <c r="A34" i="23" s="1"/>
  <c r="A35" i="23" s="1"/>
  <c r="A36" i="23" s="1"/>
  <c r="A37" i="23" s="1"/>
  <c r="W27" i="23"/>
  <c r="W26" i="23"/>
  <c r="Y24" i="23"/>
  <c r="Y23" i="23"/>
  <c r="AA22" i="23"/>
  <c r="Q22" i="23"/>
  <c r="G22" i="23"/>
  <c r="F22" i="23" s="1"/>
  <c r="Y19" i="23"/>
  <c r="Q18" i="23"/>
  <c r="G18" i="23"/>
  <c r="F18" i="23" s="1"/>
  <c r="D18" i="23"/>
  <c r="W17" i="23"/>
  <c r="AA16" i="23"/>
  <c r="S16" i="23"/>
  <c r="Q15" i="23"/>
  <c r="G15" i="23"/>
  <c r="F15" i="23" s="1"/>
  <c r="D15" i="23"/>
  <c r="W11" i="23"/>
  <c r="R10" i="23"/>
  <c r="Q9" i="23"/>
  <c r="G9" i="23"/>
  <c r="F9" i="23" s="1"/>
  <c r="D9" i="23"/>
  <c r="AC8" i="23"/>
  <c r="AD8" i="23" s="1"/>
  <c r="A8" i="23"/>
  <c r="AD7" i="23"/>
  <c r="AC7" i="23"/>
  <c r="C5" i="23"/>
  <c r="D5" i="23" s="1"/>
  <c r="E5" i="23" s="1"/>
  <c r="F5" i="23" s="1"/>
  <c r="G5" i="23" s="1"/>
  <c r="H5" i="23" s="1"/>
  <c r="I5" i="23" s="1"/>
  <c r="J5" i="23" s="1"/>
  <c r="X107" i="23" l="1"/>
  <c r="K5" i="23"/>
  <c r="L5" i="23" s="1"/>
  <c r="G108" i="23"/>
  <c r="F108" i="23" s="1"/>
  <c r="Z108" i="23" s="1"/>
  <c r="F109" i="23"/>
  <c r="Z109" i="23" s="1"/>
  <c r="G86" i="23"/>
  <c r="G124" i="23" s="1"/>
  <c r="F124" i="23" s="1"/>
  <c r="F72" i="23"/>
  <c r="Z72" i="23" s="1"/>
  <c r="Z121" i="23"/>
  <c r="W121" i="23"/>
  <c r="S121" i="23"/>
  <c r="G102" i="23"/>
  <c r="F102" i="23" s="1"/>
  <c r="F90" i="23"/>
  <c r="S90" i="23" s="1"/>
  <c r="T111" i="23"/>
  <c r="T125" i="23" s="1"/>
  <c r="U125" i="23" s="1"/>
  <c r="V117" i="23"/>
  <c r="W35" i="23"/>
  <c r="Z35" i="23"/>
  <c r="S117" i="23"/>
  <c r="W117" i="23"/>
  <c r="R21" i="23"/>
  <c r="U21" i="23"/>
  <c r="Y49" i="23"/>
  <c r="S49" i="23"/>
  <c r="Z33" i="23"/>
  <c r="S33" i="23"/>
  <c r="D107" i="23"/>
  <c r="D113" i="23" s="1"/>
  <c r="X88" i="23"/>
  <c r="U34" i="23"/>
  <c r="U45" i="23"/>
  <c r="U46" i="23"/>
  <c r="W46" i="23"/>
  <c r="V48" i="23"/>
  <c r="Y50" i="23"/>
  <c r="D123" i="23"/>
  <c r="Y48" i="23"/>
  <c r="R18" i="23"/>
  <c r="V38" i="23"/>
  <c r="U41" i="23"/>
  <c r="V100" i="23"/>
  <c r="V12" i="23"/>
  <c r="V23" i="23"/>
  <c r="V25" i="23"/>
  <c r="S48" i="23"/>
  <c r="U50" i="23"/>
  <c r="U47" i="23"/>
  <c r="W96" i="23"/>
  <c r="T123" i="23"/>
  <c r="Q14" i="23"/>
  <c r="Q51" i="23" s="1"/>
  <c r="Y32" i="23"/>
  <c r="U33" i="23"/>
  <c r="Y29" i="23"/>
  <c r="R32" i="23"/>
  <c r="W33" i="23"/>
  <c r="Y39" i="23"/>
  <c r="S56" i="23"/>
  <c r="U74" i="23"/>
  <c r="W29" i="23"/>
  <c r="W39" i="23"/>
  <c r="V7" i="23"/>
  <c r="S32" i="23"/>
  <c r="V74" i="23"/>
  <c r="U94" i="23"/>
  <c r="S9" i="23"/>
  <c r="V11" i="23"/>
  <c r="V32" i="23"/>
  <c r="Z56" i="23"/>
  <c r="U96" i="23"/>
  <c r="V8" i="23"/>
  <c r="U13" i="23"/>
  <c r="D14" i="23"/>
  <c r="AB22" i="23"/>
  <c r="Z23" i="23"/>
  <c r="R46" i="23"/>
  <c r="R48" i="23"/>
  <c r="U110" i="23"/>
  <c r="S17" i="23"/>
  <c r="U20" i="23"/>
  <c r="W25" i="23"/>
  <c r="S43" i="23"/>
  <c r="V17" i="23"/>
  <c r="AC25" i="23"/>
  <c r="V31" i="23"/>
  <c r="V43" i="23"/>
  <c r="W100" i="23"/>
  <c r="W16" i="23"/>
  <c r="Y17" i="23"/>
  <c r="S24" i="23"/>
  <c r="W31" i="23"/>
  <c r="Z43" i="23"/>
  <c r="W12" i="23"/>
  <c r="G14" i="23"/>
  <c r="Y16" i="23"/>
  <c r="Z17" i="23"/>
  <c r="Y18" i="23"/>
  <c r="Z24" i="23"/>
  <c r="Z32" i="23"/>
  <c r="AA32" i="23" s="1"/>
  <c r="G123" i="23"/>
  <c r="F123" i="23" s="1"/>
  <c r="R110" i="23"/>
  <c r="V37" i="23"/>
  <c r="S37" i="23"/>
  <c r="Z37" i="23"/>
  <c r="S27" i="23"/>
  <c r="S19" i="23"/>
  <c r="W23" i="23"/>
  <c r="U26" i="23"/>
  <c r="U48" i="23"/>
  <c r="V56" i="23"/>
  <c r="Y66" i="23"/>
  <c r="T97" i="23"/>
  <c r="V97" i="23" s="1"/>
  <c r="Y10" i="23"/>
  <c r="Y13" i="23"/>
  <c r="S18" i="23"/>
  <c r="V19" i="23"/>
  <c r="R23" i="23"/>
  <c r="U22" i="23"/>
  <c r="V26" i="23"/>
  <c r="U27" i="23"/>
  <c r="W41" i="23"/>
  <c r="U11" i="23"/>
  <c r="R17" i="23"/>
  <c r="W18" i="23"/>
  <c r="Z19" i="23"/>
  <c r="S23" i="23"/>
  <c r="Y27" i="23"/>
  <c r="U29" i="23"/>
  <c r="U31" i="23"/>
  <c r="V34" i="23"/>
  <c r="Y35" i="23"/>
  <c r="Z40" i="23"/>
  <c r="U44" i="23"/>
  <c r="Z48" i="23"/>
  <c r="R85" i="23"/>
  <c r="Z18" i="23"/>
  <c r="R27" i="23"/>
  <c r="AC27" i="23"/>
  <c r="U30" i="23"/>
  <c r="V33" i="23"/>
  <c r="R35" i="23"/>
  <c r="S41" i="23"/>
  <c r="U49" i="23"/>
  <c r="T113" i="23"/>
  <c r="W20" i="23"/>
  <c r="S35" i="23"/>
  <c r="Y36" i="23"/>
  <c r="W38" i="23"/>
  <c r="V49" i="23"/>
  <c r="U56" i="23"/>
  <c r="Z27" i="23"/>
  <c r="R13" i="23"/>
  <c r="S40" i="23"/>
  <c r="U43" i="23"/>
  <c r="U10" i="23"/>
  <c r="V27" i="23"/>
  <c r="V35" i="23"/>
  <c r="V41" i="23"/>
  <c r="W49" i="23"/>
  <c r="W8" i="23"/>
  <c r="U35" i="23"/>
  <c r="R39" i="23"/>
  <c r="V40" i="23"/>
  <c r="V45" i="23"/>
  <c r="U92" i="23"/>
  <c r="R104" i="23"/>
  <c r="Y8" i="23"/>
  <c r="Y20" i="23"/>
  <c r="Z28" i="23"/>
  <c r="AA28" i="23" s="1"/>
  <c r="S28" i="23"/>
  <c r="Y28" i="23"/>
  <c r="R28" i="23"/>
  <c r="Y38" i="23"/>
  <c r="U40" i="23"/>
  <c r="Y44" i="23"/>
  <c r="Z47" i="23"/>
  <c r="S8" i="23"/>
  <c r="R9" i="23"/>
  <c r="Z12" i="23"/>
  <c r="S12" i="23"/>
  <c r="Y12" i="23"/>
  <c r="R12" i="23"/>
  <c r="Y34" i="23"/>
  <c r="U36" i="23"/>
  <c r="Y45" i="23"/>
  <c r="Z66" i="23"/>
  <c r="W73" i="23"/>
  <c r="Q123" i="23"/>
  <c r="Q125" i="23"/>
  <c r="R125" i="23" s="1"/>
  <c r="R111" i="23"/>
  <c r="D122" i="23"/>
  <c r="D119" i="23" s="1"/>
  <c r="R7" i="23"/>
  <c r="Y7" i="23"/>
  <c r="R11" i="23"/>
  <c r="V16" i="23"/>
  <c r="AB16" i="23"/>
  <c r="U16" i="23"/>
  <c r="Z16" i="23"/>
  <c r="U17" i="23"/>
  <c r="U19" i="23"/>
  <c r="Z26" i="23"/>
  <c r="S26" i="23"/>
  <c r="Y26" i="23"/>
  <c r="V28" i="23"/>
  <c r="U32" i="23"/>
  <c r="R34" i="23"/>
  <c r="Z34" i="23"/>
  <c r="V36" i="23"/>
  <c r="U38" i="23"/>
  <c r="Y41" i="23"/>
  <c r="R45" i="23"/>
  <c r="Z45" i="23"/>
  <c r="V47" i="23"/>
  <c r="U75" i="23"/>
  <c r="Y75" i="23"/>
  <c r="V75" i="23"/>
  <c r="W75" i="23"/>
  <c r="Z9" i="23"/>
  <c r="Y9" i="23"/>
  <c r="Z44" i="23"/>
  <c r="AA44" i="23" s="1"/>
  <c r="S44" i="23"/>
  <c r="Y79" i="23"/>
  <c r="W10" i="23"/>
  <c r="V10" i="23"/>
  <c r="V18" i="23"/>
  <c r="S20" i="23"/>
  <c r="Y22" i="23"/>
  <c r="S22" i="23"/>
  <c r="R22" i="23"/>
  <c r="Z25" i="23"/>
  <c r="AA25" i="23" s="1"/>
  <c r="S25" i="23"/>
  <c r="Y25" i="23"/>
  <c r="R25" i="23"/>
  <c r="U28" i="23"/>
  <c r="R37" i="23"/>
  <c r="W37" i="23"/>
  <c r="V46" i="23"/>
  <c r="S7" i="23"/>
  <c r="Z7" i="23"/>
  <c r="U8" i="23"/>
  <c r="U12" i="23"/>
  <c r="R16" i="23"/>
  <c r="V20" i="23"/>
  <c r="Z22" i="23"/>
  <c r="U25" i="23"/>
  <c r="R26" i="23"/>
  <c r="W28" i="23"/>
  <c r="V29" i="23"/>
  <c r="S34" i="23"/>
  <c r="Y37" i="23"/>
  <c r="R41" i="23"/>
  <c r="Z41" i="23"/>
  <c r="V44" i="23"/>
  <c r="W47" i="23"/>
  <c r="D84" i="23"/>
  <c r="D80" i="23" s="1"/>
  <c r="R91" i="23"/>
  <c r="U91" i="23"/>
  <c r="S91" i="23"/>
  <c r="V91" i="23"/>
  <c r="G107" i="23"/>
  <c r="F107" i="23" s="1"/>
  <c r="R117" i="23"/>
  <c r="Y117" i="23"/>
  <c r="Z36" i="23"/>
  <c r="S36" i="23"/>
  <c r="Y47" i="23"/>
  <c r="V73" i="23"/>
  <c r="W97" i="23"/>
  <c r="R97" i="23"/>
  <c r="U98" i="23"/>
  <c r="U101" i="23"/>
  <c r="R101" i="23"/>
  <c r="V101" i="23"/>
  <c r="W101" i="23"/>
  <c r="Y120" i="23"/>
  <c r="U120" i="23"/>
  <c r="R120" i="23"/>
  <c r="R36" i="23"/>
  <c r="R47" i="23"/>
  <c r="S101" i="23"/>
  <c r="R106" i="23"/>
  <c r="U106" i="23"/>
  <c r="R121" i="23"/>
  <c r="Y121" i="23"/>
  <c r="U7" i="23"/>
  <c r="W9" i="23"/>
  <c r="Z38" i="23"/>
  <c r="AA38" i="23" s="1"/>
  <c r="S38" i="23"/>
  <c r="R8" i="23"/>
  <c r="Y11" i="23"/>
  <c r="W13" i="23"/>
  <c r="V13" i="23"/>
  <c r="R20" i="23"/>
  <c r="Z20" i="23"/>
  <c r="D22" i="23"/>
  <c r="U23" i="23"/>
  <c r="W34" i="23"/>
  <c r="U37" i="23"/>
  <c r="R38" i="23"/>
  <c r="V39" i="23"/>
  <c r="U39" i="23"/>
  <c r="Z39" i="23"/>
  <c r="AA39" i="23" s="1"/>
  <c r="R44" i="23"/>
  <c r="W45" i="23"/>
  <c r="S47" i="23"/>
  <c r="R71" i="23"/>
  <c r="U73" i="23"/>
  <c r="R92" i="23"/>
  <c r="S97" i="23"/>
  <c r="U18" i="23"/>
  <c r="W19" i="23"/>
  <c r="W24" i="23"/>
  <c r="Y33" i="23"/>
  <c r="W40" i="23"/>
  <c r="W43" i="23"/>
  <c r="R50" i="23"/>
  <c r="V50" i="23"/>
  <c r="V94" i="23"/>
  <c r="R96" i="23"/>
  <c r="V96" i="23"/>
  <c r="R100" i="23"/>
  <c r="U100" i="23"/>
  <c r="S100" i="23"/>
  <c r="V9" i="23"/>
  <c r="R19" i="23"/>
  <c r="R24" i="23"/>
  <c r="R33" i="23"/>
  <c r="R40" i="23"/>
  <c r="R43" i="23"/>
  <c r="U99" i="23"/>
  <c r="R49" i="23"/>
  <c r="R56" i="23"/>
  <c r="Y56" i="23"/>
  <c r="Y74" i="23"/>
  <c r="W94" i="23"/>
  <c r="U104" i="23"/>
  <c r="S94" i="23"/>
  <c r="M5" i="23" l="1"/>
  <c r="N5" i="23" s="1"/>
  <c r="R5" i="23" s="1"/>
  <c r="S5" i="23" s="1"/>
  <c r="T5" i="23" s="1"/>
  <c r="U5" i="23" s="1"/>
  <c r="V5" i="23" s="1"/>
  <c r="X5" i="23" s="1"/>
  <c r="Y5" i="23" s="1"/>
  <c r="Z5" i="23" s="1"/>
  <c r="Z107" i="23"/>
  <c r="X113" i="23"/>
  <c r="W109" i="23"/>
  <c r="V109" i="23"/>
  <c r="W108" i="23"/>
  <c r="V108" i="23"/>
  <c r="V107" i="23"/>
  <c r="W107" i="23"/>
  <c r="U111" i="23"/>
  <c r="G84" i="23"/>
  <c r="F86" i="23"/>
  <c r="Y72" i="23"/>
  <c r="U117" i="23"/>
  <c r="V90" i="23"/>
  <c r="F14" i="23"/>
  <c r="Y14" i="23" s="1"/>
  <c r="W90" i="23"/>
  <c r="U97" i="23"/>
  <c r="U85" i="23"/>
  <c r="D51" i="23"/>
  <c r="D115" i="23" s="1"/>
  <c r="W72" i="23"/>
  <c r="S72" i="23"/>
  <c r="U90" i="23"/>
  <c r="AC49" i="23"/>
  <c r="R72" i="23"/>
  <c r="R90" i="23"/>
  <c r="G51" i="23"/>
  <c r="U9" i="23"/>
  <c r="AB51" i="23"/>
  <c r="W22" i="23"/>
  <c r="U109" i="23"/>
  <c r="R109" i="23"/>
  <c r="V22" i="23"/>
  <c r="V72" i="23"/>
  <c r="U72" i="23"/>
  <c r="V85" i="23"/>
  <c r="Q115" i="23"/>
  <c r="S85" i="23"/>
  <c r="Y85" i="23"/>
  <c r="G113" i="23"/>
  <c r="F113" i="23" s="1"/>
  <c r="W85" i="23"/>
  <c r="Z85" i="23"/>
  <c r="U123" i="23"/>
  <c r="R123" i="23"/>
  <c r="V123" i="23"/>
  <c r="W123" i="23"/>
  <c r="S123" i="23"/>
  <c r="W124" i="23"/>
  <c r="R108" i="23"/>
  <c r="U108" i="23"/>
  <c r="V24" i="23"/>
  <c r="U24" i="23"/>
  <c r="G122" i="23"/>
  <c r="F122" i="23" s="1"/>
  <c r="Z15" i="23"/>
  <c r="Y15" i="23"/>
  <c r="S15" i="23"/>
  <c r="W15" i="23"/>
  <c r="R15" i="23"/>
  <c r="U15" i="23"/>
  <c r="V15" i="23"/>
  <c r="R107" i="23"/>
  <c r="U107" i="23"/>
  <c r="T141" i="23"/>
  <c r="W102" i="23"/>
  <c r="U102" i="23"/>
  <c r="V102" i="23"/>
  <c r="S102" i="23"/>
  <c r="R102" i="23"/>
  <c r="Y86" i="23" l="1"/>
  <c r="W86" i="23"/>
  <c r="Z86" i="23"/>
  <c r="G80" i="23"/>
  <c r="F80" i="23" s="1"/>
  <c r="F84" i="23"/>
  <c r="W84" i="23" s="1"/>
  <c r="U83" i="23"/>
  <c r="T121" i="23"/>
  <c r="W14" i="23"/>
  <c r="R14" i="23"/>
  <c r="Z14" i="23"/>
  <c r="V14" i="23"/>
  <c r="U14" i="23"/>
  <c r="S14" i="23"/>
  <c r="F51" i="23"/>
  <c r="AB49" i="23" s="1"/>
  <c r="AD49" i="23" s="1"/>
  <c r="D88" i="23"/>
  <c r="D126" i="23"/>
  <c r="D135" i="23" s="1"/>
  <c r="G115" i="23"/>
  <c r="F115" i="23" s="1"/>
  <c r="T115" i="23"/>
  <c r="T143" i="23"/>
  <c r="G119" i="23"/>
  <c r="F119" i="23" s="1"/>
  <c r="S113" i="23"/>
  <c r="V113" i="23"/>
  <c r="U113" i="23"/>
  <c r="R113" i="23"/>
  <c r="W113" i="23"/>
  <c r="AB88" i="23"/>
  <c r="G88" i="23" l="1"/>
  <c r="F88" i="23" s="1"/>
  <c r="Z84" i="23"/>
  <c r="Y84" i="23"/>
  <c r="U121" i="23"/>
  <c r="V121" i="23"/>
  <c r="V51" i="23"/>
  <c r="S51" i="23"/>
  <c r="R51" i="23"/>
  <c r="W51" i="23"/>
  <c r="Z51" i="23"/>
  <c r="Y51" i="23"/>
  <c r="U51" i="23"/>
  <c r="W115" i="23"/>
  <c r="G126" i="23"/>
  <c r="F126" i="23" s="1"/>
  <c r="F135" i="23" s="1"/>
  <c r="Z80" i="23"/>
  <c r="Y80" i="23"/>
  <c r="W80" i="23"/>
  <c r="W122" i="23"/>
  <c r="V115" i="23" l="1"/>
  <c r="U115" i="23"/>
  <c r="E137" i="23"/>
  <c r="R115" i="23"/>
  <c r="S115" i="23"/>
  <c r="W88" i="23"/>
  <c r="Z88" i="23"/>
  <c r="Y88" i="23"/>
  <c r="W119" i="23"/>
  <c r="W126" i="23" l="1"/>
  <c r="F137" i="23"/>
  <c r="Z100" i="23" l="1"/>
  <c r="Z102" i="23"/>
  <c r="Z90" i="23"/>
  <c r="Z98" i="23"/>
  <c r="Z101" i="23"/>
  <c r="Z97" i="23"/>
  <c r="Y90" i="23"/>
  <c r="Y98" i="23"/>
  <c r="X115" i="23"/>
  <c r="AB113" i="23"/>
  <c r="Z113" i="23"/>
  <c r="Y101" i="23"/>
  <c r="Z91" i="23"/>
  <c r="Y96" i="23"/>
  <c r="Y99" i="23"/>
  <c r="Z94" i="23"/>
  <c r="X124" i="23"/>
  <c r="Z124" i="23" s="1"/>
  <c r="Y94" i="23"/>
  <c r="Z92" i="23"/>
  <c r="Y110" i="23"/>
  <c r="Y109" i="23"/>
  <c r="X123" i="23"/>
  <c r="Z123" i="23" s="1"/>
  <c r="Y92" i="23"/>
  <c r="Y100" i="23"/>
  <c r="Y111" i="23"/>
  <c r="Y125" i="23"/>
  <c r="Y113" i="23"/>
  <c r="Y91" i="23"/>
  <c r="Y108" i="23"/>
  <c r="Y102" i="23"/>
  <c r="Y97" i="23"/>
  <c r="Y107" i="23"/>
  <c r="Y106" i="23"/>
  <c r="X122" i="23" l="1"/>
  <c r="Y123" i="23"/>
  <c r="Z115" i="23"/>
  <c r="Y115" i="23"/>
  <c r="Y124" i="23"/>
  <c r="Y122" i="23" l="1"/>
  <c r="X119" i="23"/>
  <c r="X126" i="23" s="1"/>
  <c r="Y126" i="23" s="1"/>
  <c r="Z122" i="23"/>
  <c r="Y119" i="23" l="1"/>
  <c r="AB126" i="23"/>
  <c r="Z126" i="23"/>
  <c r="Z119" i="23"/>
  <c r="S66" i="23" l="1"/>
  <c r="Q86" i="23"/>
  <c r="Q84" i="23" s="1"/>
  <c r="R66" i="23"/>
  <c r="T66" i="23"/>
  <c r="T86" i="23" s="1"/>
  <c r="V86" i="23" s="1"/>
  <c r="V66" i="23" l="1"/>
  <c r="U66" i="23"/>
  <c r="T124" i="23"/>
  <c r="V124" i="23" s="1"/>
  <c r="T84" i="23"/>
  <c r="T80" i="23" s="1"/>
  <c r="T88" i="23" s="1"/>
  <c r="U86" i="23"/>
  <c r="R84" i="23"/>
  <c r="Q80" i="23"/>
  <c r="S84" i="23"/>
  <c r="S86" i="23"/>
  <c r="R86" i="23"/>
  <c r="Q124" i="23"/>
  <c r="U124" i="23" l="1"/>
  <c r="U84" i="23"/>
  <c r="V80" i="23"/>
  <c r="T122" i="23"/>
  <c r="T119" i="23" s="1"/>
  <c r="U119" i="23" s="1"/>
  <c r="V84" i="23"/>
  <c r="T126" i="23"/>
  <c r="U126" i="23" s="1"/>
  <c r="U80" i="23"/>
  <c r="S124" i="23"/>
  <c r="Q122" i="23"/>
  <c r="R124" i="23"/>
  <c r="Q88" i="23"/>
  <c r="R80" i="23"/>
  <c r="S80" i="23"/>
  <c r="V88" i="23"/>
  <c r="U88" i="23"/>
  <c r="U122" i="23" l="1"/>
  <c r="V126" i="23"/>
  <c r="V122" i="23"/>
  <c r="V119" i="23"/>
  <c r="R88" i="23"/>
  <c r="S88" i="23"/>
  <c r="Q119" i="23"/>
  <c r="R122" i="23"/>
  <c r="S122" i="23"/>
  <c r="R119" i="23" l="1"/>
  <c r="S119" i="23"/>
  <c r="Q126" i="23"/>
  <c r="Q130" i="23" s="1"/>
  <c r="R126" i="23" l="1"/>
  <c r="Q135" i="23"/>
  <c r="S126" i="23"/>
</calcChain>
</file>

<file path=xl/sharedStrings.xml><?xml version="1.0" encoding="utf-8"?>
<sst xmlns="http://schemas.openxmlformats.org/spreadsheetml/2006/main" count="253" uniqueCount="234">
  <si>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</si>
  <si>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</si>
  <si>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</si>
  <si>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</si>
  <si>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</si>
  <si>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</si>
  <si>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</si>
  <si>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</si>
  <si>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</si>
  <si>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</si>
  <si>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</si>
  <si>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</si>
  <si>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</si>
  <si>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</si>
  <si>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</si>
  <si>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</si>
  <si>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</si>
  <si>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</si>
  <si>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</si>
  <si>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</si>
  <si>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</si>
  <si>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</si>
  <si>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</si>
  <si>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</si>
  <si>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</si>
  <si>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</si>
  <si>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</si>
  <si>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</si>
  <si>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</si>
  <si>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</si>
  <si>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</si>
  <si>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</si>
  <si>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</si>
  <si>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</si>
  <si>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</si>
  <si>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</si>
  <si>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</si>
  <si>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</si>
  <si>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</si>
  <si>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</si>
  <si>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</si>
  <si>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</si>
  <si>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</si>
  <si>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</si>
  <si>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</si>
  <si>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</si>
  <si>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</si>
  <si>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</si>
  <si>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</si>
  <si>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</si>
  <si>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</si>
  <si>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</si>
  <si>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</si>
  <si>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</si>
  <si>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</si>
  <si>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</si>
  <si>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</si>
  <si>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</si>
  <si>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</si>
  <si>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</si>
  <si>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</si>
  <si>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</si>
  <si>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</si>
  <si>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</si>
  <si>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</si>
  <si>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</si>
  <si>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</si>
  <si>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</si>
  <si>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</si>
  <si>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</si>
  <si>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</si>
  <si>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</si>
  <si>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</si>
  <si>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</si>
  <si>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</si>
  <si>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</si>
  <si>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</si>
  <si>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</si>
  <si>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</si>
  <si>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</si>
  <si>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</si>
  <si>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</si>
  <si>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</si>
  <si>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</si>
  <si>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</si>
  <si>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</si>
  <si>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</si>
  <si>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</si>
  <si>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</si>
  <si>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</si>
  <si>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</si>
  <si>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</si>
  <si>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</si>
  <si>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</si>
  <si>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</si>
  <si>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</si>
  <si>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</si>
  <si>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</si>
  <si>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</si>
  <si>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</si>
  <si>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</si>
  <si>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</si>
  <si>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</si>
  <si>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</si>
  <si>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</si>
  <si>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</si>
  <si>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</si>
  <si>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</si>
  <si>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</si>
  <si>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</si>
  <si>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</si>
  <si>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</si>
  <si>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</si>
  <si>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</si>
  <si>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</si>
  <si>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</si>
  <si>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</si>
  <si>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</si>
  <si>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</si>
  <si>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</si>
  <si>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</si>
  <si>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</si>
  <si>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</si>
  <si>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</si>
  <si>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</si>
  <si>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</si>
  <si>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</si>
  <si>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</si>
  <si>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</si>
  <si>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</si>
  <si>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</si>
  <si>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</si>
  <si>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</si>
  <si>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</si>
  <si>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</si>
  <si>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</si>
  <si>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</si>
  <si>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</si>
  <si>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</si>
  <si>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</si>
  <si>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</si>
  <si>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</si>
  <si>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</si>
  <si>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</si>
  <si>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</si>
  <si>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</si>
  <si>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</si>
  <si>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</si>
  <si>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</si>
  <si>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</si>
  <si>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</si>
  <si>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</si>
  <si>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</si>
  <si>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</si>
  <si>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</si>
  <si>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</si>
  <si>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</si>
  <si>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</si>
  <si>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</si>
  <si>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</si>
  <si>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</si>
  <si>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</si>
  <si>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</si>
  <si>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</si>
  <si>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</si>
  <si>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</si>
  <si>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</si>
  <si>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</si>
  <si>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</si>
  <si>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</si>
  <si>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</si>
  <si>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</si>
  <si>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</si>
  <si>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</si>
  <si>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</si>
  <si>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</si>
  <si>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</si>
  <si>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</si>
  <si>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</si>
  <si>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</si>
  <si>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</si>
  <si>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</si>
  <si>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</si>
  <si>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</si>
  <si>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</si>
  <si>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</si>
  <si>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</si>
  <si>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</si>
  <si>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</si>
  <si>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</si>
  <si>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</si>
  <si>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</si>
  <si>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</si>
  <si>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</si>
  <si>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</si>
  <si>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</si>
  <si>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</si>
  <si>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</si>
  <si>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</si>
  <si>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</si>
  <si>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</si>
  <si>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</si>
  <si>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</si>
  <si>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</si>
  <si>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</si>
  <si>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</si>
  <si>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</si>
  <si>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серпень</t>
  </si>
  <si>
    <t>вересень</t>
  </si>
  <si>
    <t>Заступник директора департаменту - 
начальник відділу доходів бюджету</t>
  </si>
  <si>
    <t>Ірина ЛАРІНА</t>
  </si>
  <si>
    <t>Надійшло за січень - жовтень 2025р.</t>
  </si>
  <si>
    <t>жовтень</t>
  </si>
  <si>
    <t>План на січень  - жовтень 2025 року</t>
  </si>
  <si>
    <t>Відхилення надходжень до плану на  січень  - жовтень 2025 року</t>
  </si>
  <si>
    <t>План на  січень  - жовтень 2025р. (розрахунковий)</t>
  </si>
  <si>
    <t xml:space="preserve">Відхилення надходжень до плану на  січень  - жовтень 2025 року (розрахунковий) </t>
  </si>
  <si>
    <t>Надійшло за  січень  - жовтень 2024р.</t>
  </si>
  <si>
    <t>Субвенція з державного бюджету місцевим бюджетам на
забезпечення харчуванням учнів початкових класів закладів
загальної середньої освіти</t>
  </si>
  <si>
    <t>41033300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</si>
  <si>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</si>
  <si>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</si>
  <si>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</si>
  <si>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</si>
  <si>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41031100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</si>
  <si>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</si>
  <si>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% виконання до бюджету на 2025р. (норма 83,3%)</t>
  </si>
  <si>
    <t>21.1.</t>
  </si>
  <si>
    <t>21.2.</t>
  </si>
  <si>
    <t>21.3.</t>
  </si>
  <si>
    <t>21.4.</t>
  </si>
  <si>
    <t>21.5.</t>
  </si>
  <si>
    <t>21.6.</t>
  </si>
  <si>
    <t>Аналіз виконання бюджету Вінницької міської територіальної громади за січень - жовтень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</si>
</sst>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4" fillId="0" borderId="0" xfId="1" applyFont="1" applyFill="1" applyBorder="1"/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/>
    <xf numFmtId="164" fontId="4" fillId="0" borderId="0" xfId="1" applyNumberFormat="1" applyFont="1" applyFill="1" applyBorder="1"/>
    <xf numFmtId="0" fontId="24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9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3"/>
  <sheetViews>
    <sheetView showGridLines="0" showZeros="0" tabSelected="1" view="pageBreakPreview" zoomScale="50" zoomScaleNormal="75" zoomScaleSheetLayoutView="50" workbookViewId="0">
      <pane xSplit="3" ySplit="4" topLeftCell="D113" activePane="bottomRight" state="frozen"/>
      <selection pane="topRight" activeCell="D1" sqref="D1"/>
      <selection pane="bottomLeft" activeCell="A5" sqref="A5"/>
      <selection pane="bottomRight" activeCell="B127" sqref="B127"/>
    </sheetView>
  </sheetViews>
  <sheetFormatPr defaultRowHeight="12.75" x14ac:dyDescent="0.2"/>
  <cols>
    <col min="1" max="1" width="12.28515625" style="18" customWidth="1"/>
    <col min="2" max="2" width="81.28515625" style="18" customWidth="1"/>
    <col min="3" max="3" width="16.140625" style="18" customWidth="1"/>
    <col min="4" max="5" width="24.140625" style="18" customWidth="1"/>
    <col min="6" max="6" width="24.85546875" style="3" customWidth="1"/>
    <col min="7" max="16" width="21.28515625" style="3" hidden="1" customWidth="1"/>
    <col min="17" max="17" width="25.28515625" style="3" customWidth="1"/>
    <col min="18" max="18" width="23.7109375" style="3" customWidth="1"/>
    <col min="19" max="19" width="14.85546875" style="3" bestFit="1" customWidth="1"/>
    <col min="20" max="20" width="25.140625" style="3" hidden="1" customWidth="1"/>
    <col min="21" max="21" width="24.5703125" style="3" hidden="1" customWidth="1"/>
    <col min="22" max="22" width="16.85546875" style="3" hidden="1" customWidth="1"/>
    <col min="23" max="23" width="15.28515625" style="3" customWidth="1"/>
    <col min="24" max="24" width="24.28515625" style="3" customWidth="1"/>
    <col min="25" max="25" width="23" style="1" customWidth="1"/>
    <col min="26" max="26" width="16.140625" style="3" customWidth="1"/>
    <col min="27" max="27" width="24.140625" style="3" hidden="1" customWidth="1"/>
    <col min="28" max="28" width="22.5703125" style="3" hidden="1" customWidth="1"/>
    <col min="29" max="29" width="14" style="3" hidden="1" customWidth="1"/>
    <col min="30" max="30" width="12.28515625" style="3" hidden="1" customWidth="1"/>
    <col min="31" max="31" width="10.85546875" style="3" hidden="1" customWidth="1"/>
    <col min="32" max="32" width="0" style="3" hidden="1" customWidth="1"/>
    <col min="33" max="33" width="18.7109375" style="3" hidden="1" customWidth="1"/>
    <col min="34" max="48" width="0" style="3" hidden="1" customWidth="1"/>
    <col min="49" max="16384" width="9.140625" style="3"/>
  </cols>
  <sheetData>
    <row r="1" spans="1:41" ht="30" customHeight="1" x14ac:dyDescent="0.2">
      <c r="A1" s="168" t="s">
        <v>233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41" ht="18.75" x14ac:dyDescent="0.3">
      <c r="A2" s="21" t="s">
        <v>48</v>
      </c>
      <c r="B2" s="16"/>
      <c r="C2" s="16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5" t="s">
        <v>13</v>
      </c>
      <c r="Z2" s="5"/>
    </row>
    <row r="3" spans="1:41" s="49" customFormat="1" ht="15" customHeight="1" x14ac:dyDescent="0.25">
      <c r="A3" s="184" t="s">
        <v>0</v>
      </c>
      <c r="B3" s="185" t="s">
        <v>1</v>
      </c>
      <c r="C3" s="185" t="s">
        <v>2</v>
      </c>
      <c r="D3" s="178" t="s">
        <v>156</v>
      </c>
      <c r="E3" s="178" t="s">
        <v>157</v>
      </c>
      <c r="F3" s="178" t="s">
        <v>211</v>
      </c>
      <c r="G3" s="178" t="s">
        <v>63</v>
      </c>
      <c r="H3" s="178" t="s">
        <v>185</v>
      </c>
      <c r="I3" s="178" t="s">
        <v>174</v>
      </c>
      <c r="J3" s="178" t="s">
        <v>190</v>
      </c>
      <c r="K3" s="178" t="s">
        <v>189</v>
      </c>
      <c r="L3" s="178" t="s">
        <v>191</v>
      </c>
      <c r="M3" s="178" t="s">
        <v>200</v>
      </c>
      <c r="N3" s="178" t="s">
        <v>207</v>
      </c>
      <c r="O3" s="178" t="s">
        <v>208</v>
      </c>
      <c r="P3" s="178" t="s">
        <v>212</v>
      </c>
      <c r="Q3" s="178" t="s">
        <v>213</v>
      </c>
      <c r="R3" s="178" t="s">
        <v>214</v>
      </c>
      <c r="S3" s="178" t="s">
        <v>3</v>
      </c>
      <c r="T3" s="178" t="s">
        <v>215</v>
      </c>
      <c r="U3" s="178" t="s">
        <v>216</v>
      </c>
      <c r="V3" s="178" t="s">
        <v>3</v>
      </c>
      <c r="W3" s="180" t="s">
        <v>226</v>
      </c>
      <c r="X3" s="178" t="s">
        <v>217</v>
      </c>
      <c r="Y3" s="178" t="s">
        <v>155</v>
      </c>
      <c r="Z3" s="178" t="s">
        <v>3</v>
      </c>
    </row>
    <row r="4" spans="1:41" s="49" customFormat="1" ht="84.75" customHeight="1" x14ac:dyDescent="0.25">
      <c r="A4" s="184"/>
      <c r="B4" s="185"/>
      <c r="C4" s="185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80"/>
      <c r="X4" s="178"/>
      <c r="Y4" s="178"/>
      <c r="Z4" s="178"/>
    </row>
    <row r="5" spans="1:41" s="53" customFormat="1" ht="20.25" x14ac:dyDescent="0.2">
      <c r="A5" s="50" t="s">
        <v>4</v>
      </c>
      <c r="B5" s="51" t="s">
        <v>5</v>
      </c>
      <c r="C5" s="51">
        <f>B5+1</f>
        <v>3</v>
      </c>
      <c r="D5" s="51">
        <f t="shared" ref="D5:V5" si="0">C5+1</f>
        <v>4</v>
      </c>
      <c r="E5" s="51">
        <f t="shared" si="0"/>
        <v>5</v>
      </c>
      <c r="F5" s="51">
        <f t="shared" si="0"/>
        <v>6</v>
      </c>
      <c r="G5" s="51">
        <f t="shared" si="0"/>
        <v>7</v>
      </c>
      <c r="H5" s="51">
        <f t="shared" si="0"/>
        <v>8</v>
      </c>
      <c r="I5" s="51">
        <f t="shared" si="0"/>
        <v>9</v>
      </c>
      <c r="J5" s="51">
        <f t="shared" si="0"/>
        <v>10</v>
      </c>
      <c r="K5" s="51">
        <f t="shared" ref="K5" si="1">J5+1</f>
        <v>11</v>
      </c>
      <c r="L5" s="51">
        <f t="shared" ref="L5" si="2">K5+1</f>
        <v>12</v>
      </c>
      <c r="M5" s="51">
        <f t="shared" ref="M5" si="3">L5+1</f>
        <v>13</v>
      </c>
      <c r="N5" s="51">
        <f t="shared" ref="N5" si="4">M5+1</f>
        <v>14</v>
      </c>
      <c r="O5" s="51">
        <f t="shared" ref="O5" si="5">N5+1</f>
        <v>15</v>
      </c>
      <c r="P5" s="51">
        <f t="shared" ref="P5" si="6">O5+1</f>
        <v>16</v>
      </c>
      <c r="Q5" s="51">
        <v>7</v>
      </c>
      <c r="R5" s="51">
        <f t="shared" ref="R5" si="7">Q5+1</f>
        <v>8</v>
      </c>
      <c r="S5" s="51">
        <f t="shared" si="0"/>
        <v>9</v>
      </c>
      <c r="T5" s="51">
        <f t="shared" si="0"/>
        <v>10</v>
      </c>
      <c r="U5" s="51">
        <f t="shared" si="0"/>
        <v>11</v>
      </c>
      <c r="V5" s="51">
        <f t="shared" si="0"/>
        <v>12</v>
      </c>
      <c r="W5" s="51">
        <v>10</v>
      </c>
      <c r="X5" s="51">
        <f t="shared" ref="X5:Z5" si="8">W5+1</f>
        <v>11</v>
      </c>
      <c r="Y5" s="51">
        <f t="shared" si="8"/>
        <v>12</v>
      </c>
      <c r="Z5" s="51">
        <f t="shared" si="8"/>
        <v>13</v>
      </c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41" s="54" customFormat="1" ht="19.5" customHeight="1" x14ac:dyDescent="0.2">
      <c r="A6" s="175" t="s">
        <v>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7"/>
    </row>
    <row r="7" spans="1:41" s="135" customFormat="1" ht="23.25" x14ac:dyDescent="0.25">
      <c r="A7" s="133">
        <v>1</v>
      </c>
      <c r="B7" s="61" t="s">
        <v>64</v>
      </c>
      <c r="C7" s="134" t="s">
        <v>14</v>
      </c>
      <c r="D7" s="156">
        <v>3642223.0580000002</v>
      </c>
      <c r="E7" s="156">
        <v>4092835.781</v>
      </c>
      <c r="F7" s="156">
        <f>SUM(G7:P7)</f>
        <v>3276205.4720000001</v>
      </c>
      <c r="G7" s="156">
        <v>264218.864</v>
      </c>
      <c r="H7" s="156">
        <v>305430.88400000002</v>
      </c>
      <c r="I7" s="156">
        <v>314460.21600000001</v>
      </c>
      <c r="J7" s="156">
        <v>335574.91800000001</v>
      </c>
      <c r="K7" s="156">
        <v>332989.89899999998</v>
      </c>
      <c r="L7" s="156">
        <v>354371.30499999999</v>
      </c>
      <c r="M7" s="156">
        <v>363362.413</v>
      </c>
      <c r="N7" s="156">
        <v>330736.83500000002</v>
      </c>
      <c r="O7" s="156">
        <v>330963.96899999998</v>
      </c>
      <c r="P7" s="156">
        <v>344096.16899999999</v>
      </c>
      <c r="Q7" s="156">
        <v>3158120.139</v>
      </c>
      <c r="R7" s="156">
        <f t="shared" ref="R7:R41" si="9">F7-Q7</f>
        <v>118085.3330000001</v>
      </c>
      <c r="S7" s="161">
        <f>F7/Q7*100</f>
        <v>103.73910199114182</v>
      </c>
      <c r="T7" s="156">
        <f>E7/12*10</f>
        <v>3410696.4841666669</v>
      </c>
      <c r="U7" s="156">
        <f t="shared" ref="U7:U38" si="10">F7-T7</f>
        <v>-134491.0121666668</v>
      </c>
      <c r="V7" s="161">
        <f t="shared" ref="V7:V20" si="11">F7/T7*100</f>
        <v>96.056787439427438</v>
      </c>
      <c r="W7" s="161">
        <f>F7/E7*100</f>
        <v>80.047322866189546</v>
      </c>
      <c r="X7" s="156">
        <v>2710780.3059999999</v>
      </c>
      <c r="Y7" s="157">
        <f t="shared" ref="Y7:Y38" si="12">F7-X7</f>
        <v>565425.1660000002</v>
      </c>
      <c r="Z7" s="158">
        <f>F7/X7*100</f>
        <v>120.85839139189912</v>
      </c>
      <c r="AA7" s="55"/>
      <c r="AB7" s="55"/>
      <c r="AC7" s="55">
        <f>AA7-AB7</f>
        <v>0</v>
      </c>
      <c r="AD7" s="56" t="e">
        <f>AA7/AB7*100</f>
        <v>#DIV/0!</v>
      </c>
    </row>
    <row r="8" spans="1:41" s="135" customFormat="1" ht="39" x14ac:dyDescent="0.25">
      <c r="A8" s="133">
        <f>A7+1</f>
        <v>2</v>
      </c>
      <c r="B8" s="61" t="s">
        <v>36</v>
      </c>
      <c r="C8" s="134" t="s">
        <v>16</v>
      </c>
      <c r="D8" s="156">
        <v>3786.3</v>
      </c>
      <c r="E8" s="156">
        <v>9386.2999999999993</v>
      </c>
      <c r="F8" s="156">
        <f t="shared" ref="F8:F86" si="13">SUM(G8:P8)</f>
        <v>10371.209000000001</v>
      </c>
      <c r="G8" s="156">
        <v>4.7190000000000003</v>
      </c>
      <c r="H8" s="156">
        <v>650.22400000000005</v>
      </c>
      <c r="I8" s="156">
        <v>1210.106</v>
      </c>
      <c r="J8" s="156">
        <v>163.244</v>
      </c>
      <c r="K8" s="156">
        <v>1176.239</v>
      </c>
      <c r="L8" s="156">
        <v>1.2729999999999999</v>
      </c>
      <c r="M8" s="156">
        <v>25.309000000000001</v>
      </c>
      <c r="N8" s="156">
        <v>7045.7830000000004</v>
      </c>
      <c r="O8" s="156">
        <v>36.645000000000003</v>
      </c>
      <c r="P8" s="156">
        <v>57.667000000000002</v>
      </c>
      <c r="Q8" s="156">
        <v>9386.2999999999993</v>
      </c>
      <c r="R8" s="156">
        <f t="shared" si="9"/>
        <v>984.90900000000147</v>
      </c>
      <c r="S8" s="161">
        <f>F8/Q8*100</f>
        <v>110.49304837902049</v>
      </c>
      <c r="T8" s="156">
        <f t="shared" ref="T8:T50" si="14">E8/12*10</f>
        <v>7821.9166666666661</v>
      </c>
      <c r="U8" s="156">
        <f t="shared" si="10"/>
        <v>2549.2923333333347</v>
      </c>
      <c r="V8" s="161">
        <f t="shared" si="11"/>
        <v>132.59165805482459</v>
      </c>
      <c r="W8" s="161">
        <f t="shared" ref="W8:W20" si="15">F8/E8*100</f>
        <v>110.49304837902049</v>
      </c>
      <c r="X8" s="156">
        <v>5226.5780000000004</v>
      </c>
      <c r="Y8" s="157">
        <f t="shared" si="12"/>
        <v>5144.6310000000003</v>
      </c>
      <c r="Z8" s="158">
        <f>F8/X8*100</f>
        <v>198.43210988145589</v>
      </c>
      <c r="AA8" s="55"/>
      <c r="AB8" s="55"/>
      <c r="AC8" s="55">
        <f>X7/0.5</f>
        <v>5421560.6119999997</v>
      </c>
      <c r="AD8" s="56">
        <f>AB8/AC8*100</f>
        <v>0</v>
      </c>
    </row>
    <row r="9" spans="1:41" s="135" customFormat="1" ht="39" x14ac:dyDescent="0.25">
      <c r="A9" s="133">
        <v>3</v>
      </c>
      <c r="B9" s="61" t="s">
        <v>98</v>
      </c>
      <c r="C9" s="134" t="s">
        <v>99</v>
      </c>
      <c r="D9" s="156">
        <f>SUM(D10:D13)</f>
        <v>216.8</v>
      </c>
      <c r="E9" s="156">
        <f>SUM(E10:E13)</f>
        <v>366.6</v>
      </c>
      <c r="F9" s="156">
        <f t="shared" si="13"/>
        <v>312.54900000000004</v>
      </c>
      <c r="G9" s="156">
        <f t="shared" ref="G9:Q9" si="16">SUM(G10:G13)</f>
        <v>152.92700000000002</v>
      </c>
      <c r="H9" s="156">
        <f t="shared" ref="H9:P9" si="17">SUM(H10:H13)</f>
        <v>52.497</v>
      </c>
      <c r="I9" s="156">
        <f t="shared" si="17"/>
        <v>3.3000000000000002E-2</v>
      </c>
      <c r="J9" s="156">
        <f t="shared" ref="J9:O9" si="18">SUM(J10:J13)</f>
        <v>1.375</v>
      </c>
      <c r="K9" s="156">
        <f t="shared" si="18"/>
        <v>34.506</v>
      </c>
      <c r="L9" s="156">
        <f t="shared" si="18"/>
        <v>0.183</v>
      </c>
      <c r="M9" s="156">
        <f t="shared" si="18"/>
        <v>1.728</v>
      </c>
      <c r="N9" s="156">
        <f t="shared" si="18"/>
        <v>66.021000000000001</v>
      </c>
      <c r="O9" s="156">
        <f t="shared" si="18"/>
        <v>4.2999999999999997E-2</v>
      </c>
      <c r="P9" s="156">
        <f t="shared" si="17"/>
        <v>3.2360000000000002</v>
      </c>
      <c r="Q9" s="156">
        <f t="shared" si="16"/>
        <v>312.29999999999995</v>
      </c>
      <c r="R9" s="156">
        <f t="shared" si="9"/>
        <v>0.24900000000008049</v>
      </c>
      <c r="S9" s="161">
        <f>F9/Q9*100</f>
        <v>100.07973102785786</v>
      </c>
      <c r="T9" s="156">
        <f t="shared" si="14"/>
        <v>305.5</v>
      </c>
      <c r="U9" s="156">
        <f t="shared" si="10"/>
        <v>7.049000000000035</v>
      </c>
      <c r="V9" s="161">
        <f t="shared" si="11"/>
        <v>102.3073649754501</v>
      </c>
      <c r="W9" s="161">
        <f t="shared" si="15"/>
        <v>85.256137479541735</v>
      </c>
      <c r="X9" s="156">
        <f t="shared" ref="X9" si="19">SUM(X10:X13)</f>
        <v>142.369</v>
      </c>
      <c r="Y9" s="157">
        <f t="shared" si="12"/>
        <v>170.18000000000004</v>
      </c>
      <c r="Z9" s="158">
        <f>F9/X9*100</f>
        <v>219.53444921296074</v>
      </c>
      <c r="AA9" s="55"/>
      <c r="AB9" s="55"/>
      <c r="AC9" s="55"/>
      <c r="AD9" s="56"/>
    </row>
    <row r="10" spans="1:41" s="60" customFormat="1" ht="58.5" x14ac:dyDescent="0.25">
      <c r="A10" s="57" t="s">
        <v>100</v>
      </c>
      <c r="B10" s="113" t="s">
        <v>121</v>
      </c>
      <c r="C10" s="164" t="s">
        <v>122</v>
      </c>
      <c r="D10" s="136">
        <v>20</v>
      </c>
      <c r="E10" s="136">
        <v>20</v>
      </c>
      <c r="F10" s="136">
        <f t="shared" si="13"/>
        <v>16.018999999999998</v>
      </c>
      <c r="G10" s="136">
        <v>0</v>
      </c>
      <c r="H10" s="136">
        <v>3.5609999999999999</v>
      </c>
      <c r="I10" s="136">
        <v>0</v>
      </c>
      <c r="J10" s="136"/>
      <c r="K10" s="136">
        <v>3.37</v>
      </c>
      <c r="L10" s="136">
        <v>0</v>
      </c>
      <c r="M10" s="136">
        <v>0</v>
      </c>
      <c r="N10" s="136">
        <v>9.0879999999999992</v>
      </c>
      <c r="O10" s="136">
        <v>0</v>
      </c>
      <c r="P10" s="136">
        <v>0</v>
      </c>
      <c r="Q10" s="136">
        <v>15.9</v>
      </c>
      <c r="R10" s="136">
        <f t="shared" si="9"/>
        <v>0.118999999999998</v>
      </c>
      <c r="S10" s="124">
        <f t="shared" ref="S10:S11" si="20">F10/Q10*100</f>
        <v>100.74842767295596</v>
      </c>
      <c r="T10" s="136">
        <f t="shared" si="14"/>
        <v>16.666666666666668</v>
      </c>
      <c r="U10" s="136">
        <f t="shared" si="10"/>
        <v>-0.6476666666666695</v>
      </c>
      <c r="V10" s="124">
        <f t="shared" si="11"/>
        <v>96.11399999999999</v>
      </c>
      <c r="W10" s="124">
        <f t="shared" si="15"/>
        <v>80.094999999999999</v>
      </c>
      <c r="X10" s="136">
        <v>15.961</v>
      </c>
      <c r="Y10" s="88">
        <f t="shared" si="12"/>
        <v>5.7999999999998053E-2</v>
      </c>
      <c r="Z10" s="159">
        <f t="shared" ref="Z10:Z11" si="21">F10/X10*100</f>
        <v>100.36338575277237</v>
      </c>
      <c r="AA10" s="58"/>
      <c r="AB10" s="58"/>
      <c r="AC10" s="58"/>
      <c r="AD10" s="59"/>
    </row>
    <row r="11" spans="1:41" s="60" customFormat="1" ht="78" x14ac:dyDescent="0.25">
      <c r="A11" s="57" t="s">
        <v>101</v>
      </c>
      <c r="B11" s="113" t="s">
        <v>93</v>
      </c>
      <c r="C11" s="48" t="s">
        <v>94</v>
      </c>
      <c r="D11" s="136">
        <v>86</v>
      </c>
      <c r="E11" s="136">
        <v>86</v>
      </c>
      <c r="F11" s="136">
        <f t="shared" si="13"/>
        <v>43.906000000000006</v>
      </c>
      <c r="G11" s="136">
        <v>0</v>
      </c>
      <c r="H11" s="136">
        <v>23.032</v>
      </c>
      <c r="I11" s="136">
        <v>0</v>
      </c>
      <c r="J11" s="136"/>
      <c r="K11" s="136">
        <v>2.0710000000000002</v>
      </c>
      <c r="L11" s="136">
        <v>0</v>
      </c>
      <c r="M11" s="136">
        <v>0</v>
      </c>
      <c r="N11" s="136">
        <v>18.803000000000001</v>
      </c>
      <c r="O11" s="136">
        <v>0</v>
      </c>
      <c r="P11" s="136">
        <v>0</v>
      </c>
      <c r="Q11" s="136">
        <v>43.9</v>
      </c>
      <c r="R11" s="136">
        <f t="shared" si="9"/>
        <v>6.0000000000073328E-3</v>
      </c>
      <c r="S11" s="124">
        <f t="shared" si="20"/>
        <v>100.01366742596814</v>
      </c>
      <c r="T11" s="136">
        <f t="shared" si="14"/>
        <v>71.666666666666671</v>
      </c>
      <c r="U11" s="136">
        <f t="shared" si="10"/>
        <v>-27.760666666666665</v>
      </c>
      <c r="V11" s="124">
        <f t="shared" si="11"/>
        <v>61.264186046511639</v>
      </c>
      <c r="W11" s="124">
        <f t="shared" si="15"/>
        <v>51.053488372093028</v>
      </c>
      <c r="X11" s="136">
        <v>49.594000000000001</v>
      </c>
      <c r="Y11" s="88">
        <f t="shared" si="12"/>
        <v>-5.6879999999999953</v>
      </c>
      <c r="Z11" s="159">
        <f t="shared" si="21"/>
        <v>88.530870669839103</v>
      </c>
    </row>
    <row r="12" spans="1:41" s="60" customFormat="1" ht="39" x14ac:dyDescent="0.25">
      <c r="A12" s="57" t="s">
        <v>102</v>
      </c>
      <c r="B12" s="113" t="s">
        <v>119</v>
      </c>
      <c r="C12" s="48" t="s">
        <v>97</v>
      </c>
      <c r="D12" s="136">
        <v>110</v>
      </c>
      <c r="E12" s="136">
        <v>110</v>
      </c>
      <c r="F12" s="136">
        <f t="shared" si="13"/>
        <v>101.93700000000003</v>
      </c>
      <c r="G12" s="136">
        <v>2.2400000000000002</v>
      </c>
      <c r="H12" s="136">
        <v>25.904</v>
      </c>
      <c r="I12" s="136">
        <v>3.3000000000000002E-2</v>
      </c>
      <c r="J12" s="136">
        <v>1.375</v>
      </c>
      <c r="K12" s="136">
        <v>29.065000000000001</v>
      </c>
      <c r="L12" s="136">
        <v>0.183</v>
      </c>
      <c r="M12" s="136">
        <v>1.728</v>
      </c>
      <c r="N12" s="136">
        <v>38.130000000000003</v>
      </c>
      <c r="O12" s="136">
        <v>4.2999999999999997E-2</v>
      </c>
      <c r="P12" s="136">
        <v>3.2360000000000002</v>
      </c>
      <c r="Q12" s="136">
        <v>101.9</v>
      </c>
      <c r="R12" s="136">
        <f t="shared" si="9"/>
        <v>3.700000000002035E-2</v>
      </c>
      <c r="S12" s="124">
        <f>F12/Q12*100</f>
        <v>100.03631010794901</v>
      </c>
      <c r="T12" s="136">
        <f t="shared" si="14"/>
        <v>91.666666666666657</v>
      </c>
      <c r="U12" s="136">
        <f t="shared" si="10"/>
        <v>10.270333333333369</v>
      </c>
      <c r="V12" s="124">
        <f t="shared" si="11"/>
        <v>111.20400000000004</v>
      </c>
      <c r="W12" s="124">
        <f t="shared" si="15"/>
        <v>92.670000000000016</v>
      </c>
      <c r="X12" s="136">
        <v>76.245000000000005</v>
      </c>
      <c r="Y12" s="88">
        <f t="shared" si="12"/>
        <v>25.692000000000021</v>
      </c>
      <c r="Z12" s="159">
        <f t="shared" ref="Z12:Z20" si="22">F12/X12*100</f>
        <v>133.69663584497346</v>
      </c>
    </row>
    <row r="13" spans="1:41" s="60" customFormat="1" ht="39" x14ac:dyDescent="0.25">
      <c r="A13" s="57" t="s">
        <v>123</v>
      </c>
      <c r="B13" s="113" t="s">
        <v>118</v>
      </c>
      <c r="C13" s="48" t="s">
        <v>117</v>
      </c>
      <c r="D13" s="136">
        <v>0.8</v>
      </c>
      <c r="E13" s="136">
        <v>150.6</v>
      </c>
      <c r="F13" s="136">
        <f t="shared" si="13"/>
        <v>150.68700000000001</v>
      </c>
      <c r="G13" s="136">
        <v>150.68700000000001</v>
      </c>
      <c r="H13" s="136"/>
      <c r="I13" s="136">
        <v>0</v>
      </c>
      <c r="J13" s="136"/>
      <c r="K13" s="136"/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v>150.6</v>
      </c>
      <c r="R13" s="136">
        <f t="shared" si="9"/>
        <v>8.7000000000017508E-2</v>
      </c>
      <c r="S13" s="124">
        <f>F13/Q13*100</f>
        <v>100.05776892430281</v>
      </c>
      <c r="T13" s="136">
        <f t="shared" si="14"/>
        <v>125.49999999999999</v>
      </c>
      <c r="U13" s="136">
        <f t="shared" si="10"/>
        <v>25.187000000000026</v>
      </c>
      <c r="V13" s="124">
        <f t="shared" si="11"/>
        <v>120.06932270916337</v>
      </c>
      <c r="W13" s="124">
        <f t="shared" si="15"/>
        <v>100.05776892430281</v>
      </c>
      <c r="X13" s="136">
        <v>0.56899999999999995</v>
      </c>
      <c r="Y13" s="88">
        <f t="shared" si="12"/>
        <v>150.11800000000002</v>
      </c>
      <c r="Z13" s="159">
        <f t="shared" si="22"/>
        <v>26482.77680140598</v>
      </c>
    </row>
    <row r="14" spans="1:41" s="135" customFormat="1" ht="23.25" x14ac:dyDescent="0.25">
      <c r="A14" s="133">
        <v>4</v>
      </c>
      <c r="B14" s="77" t="s">
        <v>84</v>
      </c>
      <c r="C14" s="73" t="s">
        <v>83</v>
      </c>
      <c r="D14" s="156">
        <f>D15+D18</f>
        <v>583000</v>
      </c>
      <c r="E14" s="156">
        <f>E15+E18</f>
        <v>609850</v>
      </c>
      <c r="F14" s="156">
        <f t="shared" si="13"/>
        <v>544198.36699999997</v>
      </c>
      <c r="G14" s="156">
        <f t="shared" ref="G14:Q14" si="23">G15+G18</f>
        <v>49167.966</v>
      </c>
      <c r="H14" s="156">
        <f t="shared" ref="H14:O14" si="24">H15+H18</f>
        <v>41182.06</v>
      </c>
      <c r="I14" s="156">
        <f t="shared" si="24"/>
        <v>46596.260999999999</v>
      </c>
      <c r="J14" s="156">
        <f t="shared" si="24"/>
        <v>53360.893000000004</v>
      </c>
      <c r="K14" s="156">
        <f t="shared" si="24"/>
        <v>50516.673999999999</v>
      </c>
      <c r="L14" s="156">
        <f t="shared" si="24"/>
        <v>51334.233999999997</v>
      </c>
      <c r="M14" s="156">
        <f t="shared" si="24"/>
        <v>70027.027000000002</v>
      </c>
      <c r="N14" s="156">
        <f t="shared" si="24"/>
        <v>57168.698000000004</v>
      </c>
      <c r="O14" s="156">
        <f t="shared" si="24"/>
        <v>61207.668000000005</v>
      </c>
      <c r="P14" s="156">
        <f t="shared" si="23"/>
        <v>63636.885999999999</v>
      </c>
      <c r="Q14" s="156">
        <f t="shared" si="23"/>
        <v>541885</v>
      </c>
      <c r="R14" s="156">
        <f t="shared" si="9"/>
        <v>2313.3669999999693</v>
      </c>
      <c r="S14" s="161">
        <f t="shared" ref="S14:S20" si="25">F14/Q14*100</f>
        <v>100.42691106046486</v>
      </c>
      <c r="T14" s="156">
        <f t="shared" si="14"/>
        <v>508208.33333333337</v>
      </c>
      <c r="U14" s="156">
        <f t="shared" si="10"/>
        <v>35990.033666666597</v>
      </c>
      <c r="V14" s="161">
        <f t="shared" si="11"/>
        <v>107.08174803640237</v>
      </c>
      <c r="W14" s="161">
        <f t="shared" si="15"/>
        <v>89.234790030335319</v>
      </c>
      <c r="X14" s="156">
        <f t="shared" ref="X14" si="26">X15+X18</f>
        <v>422065.67100000003</v>
      </c>
      <c r="Y14" s="157">
        <f t="shared" si="12"/>
        <v>122132.69599999994</v>
      </c>
      <c r="Z14" s="158">
        <f t="shared" si="22"/>
        <v>128.93689404083278</v>
      </c>
    </row>
    <row r="15" spans="1:41" s="60" customFormat="1" ht="39" x14ac:dyDescent="0.25">
      <c r="A15" s="57" t="s">
        <v>113</v>
      </c>
      <c r="B15" s="113" t="s">
        <v>146</v>
      </c>
      <c r="C15" s="181" t="s">
        <v>151</v>
      </c>
      <c r="D15" s="136">
        <f>SUM(D16:D17)</f>
        <v>215000</v>
      </c>
      <c r="E15" s="136">
        <f>SUM(E16:E17)</f>
        <v>228960</v>
      </c>
      <c r="F15" s="136">
        <f t="shared" si="13"/>
        <v>224850.10199999998</v>
      </c>
      <c r="G15" s="136">
        <f t="shared" ref="G15:Q15" si="27">SUM(G16:G17)</f>
        <v>17009.099999999999</v>
      </c>
      <c r="H15" s="136">
        <f t="shared" ref="H15:O15" si="28">SUM(H16:H17)</f>
        <v>16242.039999999999</v>
      </c>
      <c r="I15" s="136">
        <f t="shared" si="28"/>
        <v>20731.637999999999</v>
      </c>
      <c r="J15" s="136">
        <f t="shared" si="28"/>
        <v>20811.266000000003</v>
      </c>
      <c r="K15" s="136">
        <f t="shared" si="28"/>
        <v>22308.093000000001</v>
      </c>
      <c r="L15" s="136">
        <f t="shared" si="28"/>
        <v>22007.01</v>
      </c>
      <c r="M15" s="136">
        <f t="shared" si="28"/>
        <v>27239.464</v>
      </c>
      <c r="N15" s="136">
        <f t="shared" si="28"/>
        <v>26297.394</v>
      </c>
      <c r="O15" s="136">
        <f t="shared" si="28"/>
        <v>26463.904000000002</v>
      </c>
      <c r="P15" s="136">
        <f t="shared" si="27"/>
        <v>25740.193000000003</v>
      </c>
      <c r="Q15" s="136">
        <f t="shared" si="27"/>
        <v>222910</v>
      </c>
      <c r="R15" s="136">
        <f t="shared" si="9"/>
        <v>1940.1019999999844</v>
      </c>
      <c r="S15" s="124">
        <f t="shared" si="25"/>
        <v>100.87035216006458</v>
      </c>
      <c r="T15" s="136">
        <f t="shared" si="14"/>
        <v>190800</v>
      </c>
      <c r="U15" s="136">
        <f t="shared" si="10"/>
        <v>34050.101999999984</v>
      </c>
      <c r="V15" s="124">
        <f t="shared" si="11"/>
        <v>117.84596540880503</v>
      </c>
      <c r="W15" s="124">
        <f t="shared" si="15"/>
        <v>98.204971174004186</v>
      </c>
      <c r="X15" s="136">
        <f t="shared" ref="X15" si="29">SUM(X16:X17)</f>
        <v>153305.60399999999</v>
      </c>
      <c r="Y15" s="88">
        <f t="shared" si="12"/>
        <v>71544.497999999992</v>
      </c>
      <c r="Z15" s="159">
        <f t="shared" si="22"/>
        <v>146.66789480181038</v>
      </c>
    </row>
    <row r="16" spans="1:41" s="60" customFormat="1" ht="39" x14ac:dyDescent="0.25">
      <c r="A16" s="57" t="s">
        <v>142</v>
      </c>
      <c r="B16" s="113" t="s">
        <v>87</v>
      </c>
      <c r="C16" s="181"/>
      <c r="D16" s="136">
        <v>30000</v>
      </c>
      <c r="E16" s="136">
        <v>30300</v>
      </c>
      <c r="F16" s="136">
        <f t="shared" si="13"/>
        <v>25004.179000000007</v>
      </c>
      <c r="G16" s="136">
        <v>3212.1089999999999</v>
      </c>
      <c r="H16" s="136">
        <v>3324.5239999999999</v>
      </c>
      <c r="I16" s="136">
        <v>3129.2579999999998</v>
      </c>
      <c r="J16" s="136">
        <v>2946.92</v>
      </c>
      <c r="K16" s="136">
        <v>3637.913</v>
      </c>
      <c r="L16" s="136">
        <v>3348.39</v>
      </c>
      <c r="M16" s="136">
        <v>2741.4169999999999</v>
      </c>
      <c r="N16" s="136">
        <v>1050.0440000000001</v>
      </c>
      <c r="O16" s="136">
        <v>1048.7929999999999</v>
      </c>
      <c r="P16" s="136">
        <v>564.81100000000004</v>
      </c>
      <c r="Q16" s="136">
        <v>24920</v>
      </c>
      <c r="R16" s="136">
        <f t="shared" si="9"/>
        <v>84.179000000007363</v>
      </c>
      <c r="S16" s="124">
        <f t="shared" si="25"/>
        <v>100.33779695024081</v>
      </c>
      <c r="T16" s="136">
        <f t="shared" si="14"/>
        <v>25250</v>
      </c>
      <c r="U16" s="136">
        <f t="shared" si="10"/>
        <v>-245.82099999999264</v>
      </c>
      <c r="V16" s="124">
        <f t="shared" si="11"/>
        <v>99.026451485148542</v>
      </c>
      <c r="W16" s="124">
        <f t="shared" si="15"/>
        <v>82.522042904290444</v>
      </c>
      <c r="X16" s="136">
        <v>20895.961999999996</v>
      </c>
      <c r="Y16" s="88">
        <f t="shared" si="12"/>
        <v>4108.2170000000115</v>
      </c>
      <c r="Z16" s="159">
        <f t="shared" si="22"/>
        <v>119.66033916026461</v>
      </c>
      <c r="AA16" s="58">
        <f>X16+X17</f>
        <v>153305.60399999999</v>
      </c>
      <c r="AB16" s="58">
        <f>F16+F17</f>
        <v>224850.10200000001</v>
      </c>
    </row>
    <row r="17" spans="1:29" s="60" customFormat="1" ht="39" x14ac:dyDescent="0.25">
      <c r="A17" s="57" t="s">
        <v>143</v>
      </c>
      <c r="B17" s="113" t="s">
        <v>88</v>
      </c>
      <c r="C17" s="181"/>
      <c r="D17" s="136">
        <v>185000</v>
      </c>
      <c r="E17" s="136">
        <v>198660</v>
      </c>
      <c r="F17" s="136">
        <f t="shared" si="13"/>
        <v>199845.92300000001</v>
      </c>
      <c r="G17" s="136">
        <v>13796.991</v>
      </c>
      <c r="H17" s="136">
        <v>12917.516</v>
      </c>
      <c r="I17" s="136">
        <v>17602.38</v>
      </c>
      <c r="J17" s="136">
        <v>17864.346000000001</v>
      </c>
      <c r="K17" s="136">
        <v>18670.18</v>
      </c>
      <c r="L17" s="136">
        <v>18658.62</v>
      </c>
      <c r="M17" s="136">
        <v>24498.046999999999</v>
      </c>
      <c r="N17" s="136">
        <v>25247.35</v>
      </c>
      <c r="O17" s="136">
        <v>25415.111000000001</v>
      </c>
      <c r="P17" s="136">
        <v>25175.382000000001</v>
      </c>
      <c r="Q17" s="136">
        <v>197990</v>
      </c>
      <c r="R17" s="136">
        <f t="shared" si="9"/>
        <v>1855.9230000000098</v>
      </c>
      <c r="S17" s="124">
        <f t="shared" si="25"/>
        <v>100.93738219101975</v>
      </c>
      <c r="T17" s="136">
        <f t="shared" si="14"/>
        <v>165550</v>
      </c>
      <c r="U17" s="136">
        <f t="shared" si="10"/>
        <v>34295.92300000001</v>
      </c>
      <c r="V17" s="124">
        <f t="shared" si="11"/>
        <v>120.71635336756268</v>
      </c>
      <c r="W17" s="124">
        <f t="shared" si="15"/>
        <v>100.59696113963557</v>
      </c>
      <c r="X17" s="136">
        <v>132409.64199999999</v>
      </c>
      <c r="Y17" s="88">
        <f t="shared" si="12"/>
        <v>67436.281000000017</v>
      </c>
      <c r="Z17" s="159">
        <f t="shared" si="22"/>
        <v>150.93003801037392</v>
      </c>
    </row>
    <row r="18" spans="1:29" s="60" customFormat="1" ht="39" x14ac:dyDescent="0.25">
      <c r="A18" s="57" t="s">
        <v>114</v>
      </c>
      <c r="B18" s="113" t="s">
        <v>89</v>
      </c>
      <c r="C18" s="48" t="s">
        <v>56</v>
      </c>
      <c r="D18" s="136">
        <f t="shared" ref="D18" si="30">SUM(D19:D20)</f>
        <v>368000</v>
      </c>
      <c r="E18" s="136">
        <f t="shared" ref="E18" si="31">SUM(E19:E20)</f>
        <v>380890</v>
      </c>
      <c r="F18" s="136">
        <f t="shared" si="13"/>
        <v>319348.26500000001</v>
      </c>
      <c r="G18" s="136">
        <f t="shared" ref="G18:Q18" si="32">SUM(G19:G20)</f>
        <v>32158.866000000002</v>
      </c>
      <c r="H18" s="136">
        <f t="shared" ref="H18:O18" si="33">SUM(H19:H20)</f>
        <v>24940.02</v>
      </c>
      <c r="I18" s="136">
        <f t="shared" si="33"/>
        <v>25864.623</v>
      </c>
      <c r="J18" s="136">
        <f t="shared" si="33"/>
        <v>32549.627</v>
      </c>
      <c r="K18" s="136">
        <f t="shared" si="33"/>
        <v>28208.580999999998</v>
      </c>
      <c r="L18" s="136">
        <f t="shared" si="33"/>
        <v>29327.224000000002</v>
      </c>
      <c r="M18" s="136">
        <f t="shared" si="33"/>
        <v>42787.562999999995</v>
      </c>
      <c r="N18" s="136">
        <f t="shared" si="33"/>
        <v>30871.304</v>
      </c>
      <c r="O18" s="136">
        <f t="shared" si="33"/>
        <v>34743.764000000003</v>
      </c>
      <c r="P18" s="136">
        <f t="shared" si="32"/>
        <v>37896.692999999999</v>
      </c>
      <c r="Q18" s="136">
        <f t="shared" si="32"/>
        <v>318975</v>
      </c>
      <c r="R18" s="136">
        <f t="shared" si="9"/>
        <v>373.26500000001397</v>
      </c>
      <c r="S18" s="124">
        <f t="shared" si="25"/>
        <v>100.11702014264441</v>
      </c>
      <c r="T18" s="136">
        <f t="shared" si="14"/>
        <v>317408.33333333331</v>
      </c>
      <c r="U18" s="136">
        <f t="shared" si="10"/>
        <v>1939.9316666667</v>
      </c>
      <c r="V18" s="124">
        <f t="shared" si="11"/>
        <v>100.61117855548846</v>
      </c>
      <c r="W18" s="124">
        <f t="shared" si="15"/>
        <v>83.842648796240397</v>
      </c>
      <c r="X18" s="136">
        <f t="shared" ref="X18" si="34">SUM(X19:X20)</f>
        <v>268760.06700000004</v>
      </c>
      <c r="Y18" s="88">
        <f t="shared" si="12"/>
        <v>50588.197999999975</v>
      </c>
      <c r="Z18" s="159">
        <f t="shared" si="22"/>
        <v>118.82281045866831</v>
      </c>
    </row>
    <row r="19" spans="1:29" s="60" customFormat="1" ht="136.5" x14ac:dyDescent="0.25">
      <c r="A19" s="57" t="s">
        <v>144</v>
      </c>
      <c r="B19" s="113" t="s">
        <v>128</v>
      </c>
      <c r="C19" s="48">
        <v>14040100</v>
      </c>
      <c r="D19" s="136">
        <v>225000</v>
      </c>
      <c r="E19" s="136">
        <v>235000</v>
      </c>
      <c r="F19" s="136">
        <f t="shared" si="13"/>
        <v>197374.41800000006</v>
      </c>
      <c r="G19" s="136">
        <v>18500.769</v>
      </c>
      <c r="H19" s="136">
        <v>14981.395</v>
      </c>
      <c r="I19" s="136">
        <v>16554.937000000002</v>
      </c>
      <c r="J19" s="136">
        <v>21625.602999999999</v>
      </c>
      <c r="K19" s="136">
        <v>16766.670999999998</v>
      </c>
      <c r="L19" s="136">
        <v>16336.656000000001</v>
      </c>
      <c r="M19" s="136">
        <v>29761.833999999999</v>
      </c>
      <c r="N19" s="136">
        <v>16694.159</v>
      </c>
      <c r="O19" s="136">
        <v>21390.129000000001</v>
      </c>
      <c r="P19" s="136">
        <v>24762.264999999999</v>
      </c>
      <c r="Q19" s="136">
        <v>197300</v>
      </c>
      <c r="R19" s="136">
        <f t="shared" si="9"/>
        <v>74.41800000006333</v>
      </c>
      <c r="S19" s="124">
        <f t="shared" si="25"/>
        <v>100.03771819564118</v>
      </c>
      <c r="T19" s="136">
        <f t="shared" si="14"/>
        <v>195833.33333333331</v>
      </c>
      <c r="U19" s="136">
        <f t="shared" si="10"/>
        <v>1541.0846666667494</v>
      </c>
      <c r="V19" s="124">
        <f t="shared" si="11"/>
        <v>100.78693685106389</v>
      </c>
      <c r="W19" s="124">
        <f t="shared" si="15"/>
        <v>83.989114042553211</v>
      </c>
      <c r="X19" s="136">
        <v>161777.09700000001</v>
      </c>
      <c r="Y19" s="88">
        <f t="shared" si="12"/>
        <v>35597.321000000054</v>
      </c>
      <c r="Z19" s="159">
        <f t="shared" si="22"/>
        <v>122.0039311250591</v>
      </c>
    </row>
    <row r="20" spans="1:29" s="60" customFormat="1" ht="78" x14ac:dyDescent="0.25">
      <c r="A20" s="57" t="s">
        <v>145</v>
      </c>
      <c r="B20" s="113" t="s">
        <v>129</v>
      </c>
      <c r="C20" s="48">
        <v>14040200</v>
      </c>
      <c r="D20" s="136">
        <v>143000</v>
      </c>
      <c r="E20" s="136">
        <v>145890</v>
      </c>
      <c r="F20" s="136">
        <f t="shared" si="13"/>
        <v>121973.84699999999</v>
      </c>
      <c r="G20" s="136">
        <v>13658.097</v>
      </c>
      <c r="H20" s="136">
        <v>9958.625</v>
      </c>
      <c r="I20" s="136">
        <v>9309.6859999999997</v>
      </c>
      <c r="J20" s="136">
        <v>10924.023999999999</v>
      </c>
      <c r="K20" s="136">
        <v>11441.91</v>
      </c>
      <c r="L20" s="136">
        <v>12990.567999999999</v>
      </c>
      <c r="M20" s="136">
        <v>13025.728999999999</v>
      </c>
      <c r="N20" s="136">
        <v>14177.145</v>
      </c>
      <c r="O20" s="136">
        <v>13353.635</v>
      </c>
      <c r="P20" s="136">
        <v>13134.428</v>
      </c>
      <c r="Q20" s="136">
        <v>121675</v>
      </c>
      <c r="R20" s="136">
        <f t="shared" si="9"/>
        <v>298.8469999999943</v>
      </c>
      <c r="S20" s="124">
        <f t="shared" si="25"/>
        <v>100.24561084857201</v>
      </c>
      <c r="T20" s="136">
        <f t="shared" si="14"/>
        <v>121575</v>
      </c>
      <c r="U20" s="136">
        <f t="shared" si="10"/>
        <v>398.8469999999943</v>
      </c>
      <c r="V20" s="124">
        <f t="shared" si="11"/>
        <v>100.32806662553979</v>
      </c>
      <c r="W20" s="124">
        <f t="shared" si="15"/>
        <v>83.606722187949828</v>
      </c>
      <c r="X20" s="136">
        <v>106982.97</v>
      </c>
      <c r="Y20" s="88">
        <f t="shared" si="12"/>
        <v>14990.876999999993</v>
      </c>
      <c r="Z20" s="159">
        <f t="shared" si="22"/>
        <v>114.01239561773242</v>
      </c>
    </row>
    <row r="21" spans="1:29" s="78" customFormat="1" ht="23.25" x14ac:dyDescent="0.25">
      <c r="A21" s="133">
        <v>5</v>
      </c>
      <c r="B21" s="61" t="s">
        <v>130</v>
      </c>
      <c r="C21" s="134" t="s">
        <v>131</v>
      </c>
      <c r="D21" s="156">
        <v>0</v>
      </c>
      <c r="E21" s="156">
        <v>0</v>
      </c>
      <c r="F21" s="156">
        <f t="shared" si="13"/>
        <v>0</v>
      </c>
      <c r="G21" s="156">
        <v>0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>
        <f t="shared" si="9"/>
        <v>0</v>
      </c>
      <c r="S21" s="161"/>
      <c r="T21" s="156">
        <f t="shared" si="14"/>
        <v>0</v>
      </c>
      <c r="U21" s="156">
        <f t="shared" si="10"/>
        <v>0</v>
      </c>
      <c r="V21" s="161"/>
      <c r="W21" s="161"/>
      <c r="X21" s="156">
        <v>1.867</v>
      </c>
      <c r="Y21" s="157">
        <f t="shared" si="12"/>
        <v>-1.867</v>
      </c>
      <c r="Z21" s="158"/>
      <c r="AA21" s="98"/>
      <c r="AB21" s="98"/>
    </row>
    <row r="22" spans="1:29" s="78" customFormat="1" ht="39" x14ac:dyDescent="0.25">
      <c r="A22" s="133">
        <v>6</v>
      </c>
      <c r="B22" s="61" t="s">
        <v>127</v>
      </c>
      <c r="C22" s="134" t="s">
        <v>38</v>
      </c>
      <c r="D22" s="156">
        <f>D23+D24+D25+D27+D26</f>
        <v>1888615</v>
      </c>
      <c r="E22" s="156">
        <f>E23+E24+E25+E27+E26</f>
        <v>1917386.1310000001</v>
      </c>
      <c r="F22" s="156">
        <f t="shared" si="13"/>
        <v>1554569.23</v>
      </c>
      <c r="G22" s="156">
        <f t="shared" ref="G22:Q22" si="35">G23+G24+G25+G27+G26</f>
        <v>184303.701</v>
      </c>
      <c r="H22" s="156">
        <f t="shared" ref="H22:O22" si="36">H23+H24+H25+H27+H26</f>
        <v>182656.99</v>
      </c>
      <c r="I22" s="156">
        <f t="shared" si="36"/>
        <v>89747.447</v>
      </c>
      <c r="J22" s="156">
        <f t="shared" si="36"/>
        <v>180412.07799999998</v>
      </c>
      <c r="K22" s="156">
        <f t="shared" si="36"/>
        <v>156886.68700000001</v>
      </c>
      <c r="L22" s="156">
        <f t="shared" si="36"/>
        <v>92139.459000000003</v>
      </c>
      <c r="M22" s="156">
        <f t="shared" si="36"/>
        <v>200496.98199999999</v>
      </c>
      <c r="N22" s="156">
        <f t="shared" si="36"/>
        <v>166541.55600000001</v>
      </c>
      <c r="O22" s="156">
        <f t="shared" si="36"/>
        <v>97172.561999999991</v>
      </c>
      <c r="P22" s="156">
        <f t="shared" si="35"/>
        <v>204211.76800000001</v>
      </c>
      <c r="Q22" s="156">
        <f t="shared" si="35"/>
        <v>1537961.4130000002</v>
      </c>
      <c r="R22" s="156">
        <f t="shared" si="9"/>
        <v>16607.816999999806</v>
      </c>
      <c r="S22" s="161">
        <f t="shared" ref="S22:S31" si="37">F22/Q22*100</f>
        <v>101.07985914728536</v>
      </c>
      <c r="T22" s="156">
        <f t="shared" si="14"/>
        <v>1597821.7758333334</v>
      </c>
      <c r="U22" s="156">
        <f t="shared" si="10"/>
        <v>-43252.545833333395</v>
      </c>
      <c r="V22" s="161">
        <f t="shared" ref="V22:V56" si="38">F22/T22*100</f>
        <v>97.293030644123291</v>
      </c>
      <c r="W22" s="161">
        <f t="shared" ref="W22:W60" si="39">F22/E22*100</f>
        <v>81.077525536769414</v>
      </c>
      <c r="X22" s="156">
        <f t="shared" ref="X22" si="40">X23+X24+X25+X27+X26</f>
        <v>1427641.199</v>
      </c>
      <c r="Y22" s="157">
        <f t="shared" si="12"/>
        <v>126928.03099999996</v>
      </c>
      <c r="Z22" s="158">
        <f t="shared" ref="Z22:Z31" si="41">F22/X22*100</f>
        <v>108.8907514779559</v>
      </c>
      <c r="AA22" s="98">
        <f>X24+X25+X23</f>
        <v>472701.42599999998</v>
      </c>
      <c r="AB22" s="98">
        <f>F23+F24+F25</f>
        <v>572612.26000000013</v>
      </c>
    </row>
    <row r="23" spans="1:29" s="80" customFormat="1" ht="23.25" x14ac:dyDescent="0.25">
      <c r="A23" s="79" t="s">
        <v>175</v>
      </c>
      <c r="B23" s="114" t="s">
        <v>57</v>
      </c>
      <c r="C23" s="182" t="s">
        <v>44</v>
      </c>
      <c r="D23" s="136">
        <v>233215</v>
      </c>
      <c r="E23" s="136">
        <v>234835</v>
      </c>
      <c r="F23" s="136">
        <f t="shared" si="13"/>
        <v>220886.87600000002</v>
      </c>
      <c r="G23" s="136">
        <v>27569.440999999999</v>
      </c>
      <c r="H23" s="136">
        <v>14917.152</v>
      </c>
      <c r="I23" s="136">
        <v>14356.431</v>
      </c>
      <c r="J23" s="136">
        <v>31703.589</v>
      </c>
      <c r="K23" s="136">
        <v>11728.706</v>
      </c>
      <c r="L23" s="136">
        <v>14789.815000000001</v>
      </c>
      <c r="M23" s="136">
        <v>36205.847999999998</v>
      </c>
      <c r="N23" s="136">
        <v>16477.538</v>
      </c>
      <c r="O23" s="136">
        <v>16012.03</v>
      </c>
      <c r="P23" s="136">
        <v>37126.326000000001</v>
      </c>
      <c r="Q23" s="136">
        <v>217535</v>
      </c>
      <c r="R23" s="136">
        <f t="shared" si="9"/>
        <v>3351.8760000000184</v>
      </c>
      <c r="S23" s="124">
        <f t="shared" si="37"/>
        <v>101.54084446181075</v>
      </c>
      <c r="T23" s="136">
        <f t="shared" si="14"/>
        <v>195695.83333333331</v>
      </c>
      <c r="U23" s="136">
        <f t="shared" si="10"/>
        <v>25191.042666666704</v>
      </c>
      <c r="V23" s="124">
        <f t="shared" si="38"/>
        <v>112.8725493218643</v>
      </c>
      <c r="W23" s="124">
        <f t="shared" si="39"/>
        <v>94.060457768220246</v>
      </c>
      <c r="X23" s="136">
        <v>192421.859</v>
      </c>
      <c r="Y23" s="88">
        <f t="shared" si="12"/>
        <v>28465.017000000022</v>
      </c>
      <c r="Z23" s="159">
        <f t="shared" si="41"/>
        <v>114.79302671117009</v>
      </c>
    </row>
    <row r="24" spans="1:29" s="80" customFormat="1" ht="23.25" x14ac:dyDescent="0.25">
      <c r="A24" s="57" t="s">
        <v>176</v>
      </c>
      <c r="B24" s="114" t="s">
        <v>7</v>
      </c>
      <c r="C24" s="182"/>
      <c r="D24" s="136">
        <v>361000</v>
      </c>
      <c r="E24" s="136">
        <v>382600.13099999999</v>
      </c>
      <c r="F24" s="136">
        <f t="shared" si="13"/>
        <v>348406.17700000003</v>
      </c>
      <c r="G24" s="136">
        <v>29969.288</v>
      </c>
      <c r="H24" s="136">
        <v>39976.182000000001</v>
      </c>
      <c r="I24" s="136">
        <v>33428.83</v>
      </c>
      <c r="J24" s="136">
        <v>33408.794999999998</v>
      </c>
      <c r="K24" s="136">
        <v>34109.881000000001</v>
      </c>
      <c r="L24" s="136">
        <v>34771.050000000003</v>
      </c>
      <c r="M24" s="136">
        <v>36733.017</v>
      </c>
      <c r="N24" s="136">
        <v>36100.684999999998</v>
      </c>
      <c r="O24" s="136">
        <v>35768.362999999998</v>
      </c>
      <c r="P24" s="136">
        <v>34140.086000000003</v>
      </c>
      <c r="Q24" s="136">
        <v>341453.8</v>
      </c>
      <c r="R24" s="136">
        <f t="shared" si="9"/>
        <v>6952.3770000000368</v>
      </c>
      <c r="S24" s="124">
        <f t="shared" si="37"/>
        <v>102.03611059534263</v>
      </c>
      <c r="T24" s="136">
        <f t="shared" si="14"/>
        <v>318833.4425</v>
      </c>
      <c r="U24" s="136">
        <f t="shared" si="10"/>
        <v>29572.73450000002</v>
      </c>
      <c r="V24" s="124">
        <f t="shared" si="38"/>
        <v>109.27529253773309</v>
      </c>
      <c r="W24" s="124">
        <f t="shared" si="39"/>
        <v>91.06274378144424</v>
      </c>
      <c r="X24" s="136">
        <v>277411.56699999998</v>
      </c>
      <c r="Y24" s="88">
        <f t="shared" si="12"/>
        <v>70994.610000000044</v>
      </c>
      <c r="Z24" s="159">
        <f t="shared" si="41"/>
        <v>125.59179877312039</v>
      </c>
    </row>
    <row r="25" spans="1:29" s="80" customFormat="1" ht="23.25" x14ac:dyDescent="0.25">
      <c r="A25" s="57" t="s">
        <v>177</v>
      </c>
      <c r="B25" s="114" t="s">
        <v>58</v>
      </c>
      <c r="C25" s="182"/>
      <c r="D25" s="136">
        <v>2000</v>
      </c>
      <c r="E25" s="136">
        <v>2581</v>
      </c>
      <c r="F25" s="136">
        <f t="shared" si="13"/>
        <v>3319.2069999999999</v>
      </c>
      <c r="G25" s="136">
        <v>373.87099999999998</v>
      </c>
      <c r="H25" s="136">
        <v>416.55599999999998</v>
      </c>
      <c r="I25" s="136">
        <v>216.11500000000001</v>
      </c>
      <c r="J25" s="136">
        <v>309.35399999999998</v>
      </c>
      <c r="K25" s="136">
        <v>130.38</v>
      </c>
      <c r="L25" s="136">
        <v>76.2</v>
      </c>
      <c r="M25" s="136">
        <v>486.26600000000002</v>
      </c>
      <c r="N25" s="136">
        <v>225.97399999999999</v>
      </c>
      <c r="O25" s="136">
        <v>286.92200000000003</v>
      </c>
      <c r="P25" s="136">
        <v>797.56899999999996</v>
      </c>
      <c r="Q25" s="136">
        <v>2241</v>
      </c>
      <c r="R25" s="136">
        <f t="shared" si="9"/>
        <v>1078.2069999999999</v>
      </c>
      <c r="S25" s="124">
        <f t="shared" si="37"/>
        <v>148.1127621597501</v>
      </c>
      <c r="T25" s="136">
        <f t="shared" si="14"/>
        <v>2150.8333333333335</v>
      </c>
      <c r="U25" s="136">
        <f t="shared" si="10"/>
        <v>1168.3736666666664</v>
      </c>
      <c r="V25" s="124">
        <f t="shared" si="38"/>
        <v>154.32190623789228</v>
      </c>
      <c r="W25" s="124">
        <f t="shared" si="39"/>
        <v>128.60158853157691</v>
      </c>
      <c r="X25" s="136">
        <v>2867.9999999999991</v>
      </c>
      <c r="Y25" s="88">
        <f t="shared" si="12"/>
        <v>451.20700000000079</v>
      </c>
      <c r="Z25" s="159">
        <f t="shared" si="41"/>
        <v>115.7324616457462</v>
      </c>
      <c r="AA25" s="159">
        <f>100-Z25</f>
        <v>-15.732461645746199</v>
      </c>
      <c r="AB25" s="81"/>
      <c r="AC25" s="82" t="e">
        <f>F23/#REF!*100</f>
        <v>#REF!</v>
      </c>
    </row>
    <row r="26" spans="1:29" s="84" customFormat="1" ht="23.25" x14ac:dyDescent="0.25">
      <c r="A26" s="57" t="s">
        <v>178</v>
      </c>
      <c r="B26" s="114" t="s">
        <v>40</v>
      </c>
      <c r="C26" s="83" t="s">
        <v>39</v>
      </c>
      <c r="D26" s="136">
        <v>3500</v>
      </c>
      <c r="E26" s="136">
        <v>3500</v>
      </c>
      <c r="F26" s="136">
        <f t="shared" si="13"/>
        <v>2992.0279999999998</v>
      </c>
      <c r="G26" s="136">
        <v>336.39499999999998</v>
      </c>
      <c r="H26" s="136">
        <v>254.98500000000001</v>
      </c>
      <c r="I26" s="136">
        <v>185.584</v>
      </c>
      <c r="J26" s="136">
        <v>297.64800000000002</v>
      </c>
      <c r="K26" s="136">
        <v>375.14600000000002</v>
      </c>
      <c r="L26" s="136">
        <v>159.42599999999999</v>
      </c>
      <c r="M26" s="136">
        <v>346.48200000000003</v>
      </c>
      <c r="N26" s="136">
        <v>451.505</v>
      </c>
      <c r="O26" s="136">
        <v>190.256</v>
      </c>
      <c r="P26" s="136">
        <v>394.601</v>
      </c>
      <c r="Q26" s="136">
        <v>2948</v>
      </c>
      <c r="R26" s="136">
        <f t="shared" si="9"/>
        <v>44.027999999999793</v>
      </c>
      <c r="S26" s="124">
        <f t="shared" si="37"/>
        <v>101.49348710990502</v>
      </c>
      <c r="T26" s="136">
        <f t="shared" si="14"/>
        <v>2916.666666666667</v>
      </c>
      <c r="U26" s="136">
        <f t="shared" si="10"/>
        <v>75.361333333332823</v>
      </c>
      <c r="V26" s="124">
        <f t="shared" si="38"/>
        <v>102.58381714285711</v>
      </c>
      <c r="W26" s="124">
        <f t="shared" si="39"/>
        <v>85.486514285714279</v>
      </c>
      <c r="X26" s="136">
        <v>2641.846</v>
      </c>
      <c r="Y26" s="136">
        <f t="shared" si="12"/>
        <v>350.18199999999979</v>
      </c>
      <c r="Z26" s="159">
        <f t="shared" si="41"/>
        <v>113.25520109802009</v>
      </c>
    </row>
    <row r="27" spans="1:29" s="80" customFormat="1" ht="23.25" x14ac:dyDescent="0.25">
      <c r="A27" s="57" t="s">
        <v>179</v>
      </c>
      <c r="B27" s="114" t="s">
        <v>33</v>
      </c>
      <c r="C27" s="165" t="s">
        <v>34</v>
      </c>
      <c r="D27" s="136">
        <v>1288900</v>
      </c>
      <c r="E27" s="136">
        <v>1293870</v>
      </c>
      <c r="F27" s="136">
        <f t="shared" si="13"/>
        <v>978964.94200000016</v>
      </c>
      <c r="G27" s="136">
        <v>126054.70600000001</v>
      </c>
      <c r="H27" s="136">
        <v>127092.11500000001</v>
      </c>
      <c r="I27" s="136">
        <v>41560.487000000001</v>
      </c>
      <c r="J27" s="136">
        <v>114692.692</v>
      </c>
      <c r="K27" s="136">
        <v>110542.57399999999</v>
      </c>
      <c r="L27" s="136">
        <v>42342.968000000001</v>
      </c>
      <c r="M27" s="136">
        <v>126725.36900000001</v>
      </c>
      <c r="N27" s="136">
        <v>113285.85400000001</v>
      </c>
      <c r="O27" s="136">
        <v>44914.991000000002</v>
      </c>
      <c r="P27" s="136">
        <v>131753.18599999999</v>
      </c>
      <c r="Q27" s="136">
        <v>973783.61300000001</v>
      </c>
      <c r="R27" s="136">
        <f t="shared" si="9"/>
        <v>5181.3290000001434</v>
      </c>
      <c r="S27" s="124">
        <f t="shared" si="37"/>
        <v>100.53208217214065</v>
      </c>
      <c r="T27" s="136">
        <f t="shared" si="14"/>
        <v>1078225</v>
      </c>
      <c r="U27" s="136">
        <f t="shared" si="10"/>
        <v>-99260.057999999844</v>
      </c>
      <c r="V27" s="124">
        <f t="shared" si="38"/>
        <v>90.794123860975233</v>
      </c>
      <c r="W27" s="124">
        <f t="shared" si="39"/>
        <v>75.661769884146025</v>
      </c>
      <c r="X27" s="136">
        <v>952297.92700000003</v>
      </c>
      <c r="Y27" s="88">
        <f t="shared" si="12"/>
        <v>26667.01500000013</v>
      </c>
      <c r="Z27" s="159">
        <f t="shared" si="41"/>
        <v>102.80028069408998</v>
      </c>
      <c r="AB27" s="81"/>
      <c r="AC27" s="82" t="e">
        <f>F27/#REF!*100</f>
        <v>#REF!</v>
      </c>
    </row>
    <row r="28" spans="1:29" s="135" customFormat="1" ht="58.5" x14ac:dyDescent="0.25">
      <c r="A28" s="133">
        <v>7</v>
      </c>
      <c r="B28" s="61" t="s">
        <v>46</v>
      </c>
      <c r="C28" s="134" t="s">
        <v>17</v>
      </c>
      <c r="D28" s="156">
        <v>1832.3</v>
      </c>
      <c r="E28" s="156">
        <v>3832.3</v>
      </c>
      <c r="F28" s="156">
        <f t="shared" si="13"/>
        <v>4166.4070000000002</v>
      </c>
      <c r="G28" s="156">
        <v>8.94</v>
      </c>
      <c r="H28" s="156">
        <v>18.591999999999999</v>
      </c>
      <c r="I28" s="156">
        <v>563.00199999999995</v>
      </c>
      <c r="J28" s="156">
        <v>6.3819999999999997</v>
      </c>
      <c r="K28" s="156">
        <v>351.83600000000001</v>
      </c>
      <c r="L28" s="156">
        <v>0</v>
      </c>
      <c r="M28" s="156">
        <v>43.345999999999997</v>
      </c>
      <c r="N28" s="156">
        <v>3050.8910000000001</v>
      </c>
      <c r="O28" s="156">
        <v>25.436</v>
      </c>
      <c r="P28" s="156">
        <v>97.981999999999999</v>
      </c>
      <c r="Q28" s="156">
        <v>3832.3</v>
      </c>
      <c r="R28" s="156">
        <f t="shared" si="9"/>
        <v>334.10699999999997</v>
      </c>
      <c r="S28" s="161">
        <f t="shared" si="37"/>
        <v>108.71818490201706</v>
      </c>
      <c r="T28" s="156">
        <f t="shared" si="14"/>
        <v>3193.5833333333335</v>
      </c>
      <c r="U28" s="156">
        <f t="shared" si="10"/>
        <v>972.82366666666667</v>
      </c>
      <c r="V28" s="161">
        <f t="shared" si="38"/>
        <v>130.46182188242048</v>
      </c>
      <c r="W28" s="161">
        <f t="shared" si="39"/>
        <v>108.71818490201706</v>
      </c>
      <c r="X28" s="156">
        <v>2237.732</v>
      </c>
      <c r="Y28" s="157">
        <f t="shared" si="12"/>
        <v>1928.6750000000002</v>
      </c>
      <c r="Z28" s="158">
        <f t="shared" si="41"/>
        <v>186.18882868904768</v>
      </c>
      <c r="AA28" s="56">
        <f>100-Z28</f>
        <v>-86.188828689047682</v>
      </c>
    </row>
    <row r="29" spans="1:29" s="135" customFormat="1" ht="39" x14ac:dyDescent="0.25">
      <c r="A29" s="133">
        <f t="shared" ref="A29:A37" si="42">A28+1</f>
        <v>8</v>
      </c>
      <c r="B29" s="61" t="s">
        <v>68</v>
      </c>
      <c r="C29" s="134" t="s">
        <v>67</v>
      </c>
      <c r="D29" s="156">
        <v>7600</v>
      </c>
      <c r="E29" s="156">
        <v>21564</v>
      </c>
      <c r="F29" s="156">
        <f t="shared" si="13"/>
        <v>22304.877</v>
      </c>
      <c r="G29" s="156">
        <v>0</v>
      </c>
      <c r="H29" s="156">
        <v>0</v>
      </c>
      <c r="I29" s="156">
        <v>3441.3159999999998</v>
      </c>
      <c r="J29" s="156">
        <v>3452.8580000000002</v>
      </c>
      <c r="K29" s="156"/>
      <c r="L29" s="156">
        <v>14620.424000000001</v>
      </c>
      <c r="M29" s="156">
        <v>0</v>
      </c>
      <c r="N29" s="156">
        <v>0</v>
      </c>
      <c r="O29" s="156">
        <v>243.136</v>
      </c>
      <c r="P29" s="156">
        <v>547.14300000000003</v>
      </c>
      <c r="Q29" s="156">
        <v>21500</v>
      </c>
      <c r="R29" s="156">
        <f t="shared" si="9"/>
        <v>804.87700000000041</v>
      </c>
      <c r="S29" s="161">
        <f t="shared" si="37"/>
        <v>103.74361395348836</v>
      </c>
      <c r="T29" s="156">
        <f t="shared" si="14"/>
        <v>17970</v>
      </c>
      <c r="U29" s="156">
        <f t="shared" si="10"/>
        <v>4334.8770000000004</v>
      </c>
      <c r="V29" s="161">
        <f t="shared" si="38"/>
        <v>124.12285475792987</v>
      </c>
      <c r="W29" s="161">
        <f t="shared" si="39"/>
        <v>103.43571229827491</v>
      </c>
      <c r="X29" s="156">
        <v>32792.129000000001</v>
      </c>
      <c r="Y29" s="157">
        <f t="shared" si="12"/>
        <v>-10487.252</v>
      </c>
      <c r="Z29" s="158">
        <f t="shared" si="41"/>
        <v>68.018996265841722</v>
      </c>
    </row>
    <row r="30" spans="1:29" s="135" customFormat="1" ht="23.25" x14ac:dyDescent="0.25">
      <c r="A30" s="133">
        <f t="shared" si="42"/>
        <v>9</v>
      </c>
      <c r="B30" s="61" t="s">
        <v>8</v>
      </c>
      <c r="C30" s="134" t="s">
        <v>18</v>
      </c>
      <c r="D30" s="156">
        <v>215</v>
      </c>
      <c r="E30" s="156">
        <v>215</v>
      </c>
      <c r="F30" s="156">
        <f t="shared" si="13"/>
        <v>0</v>
      </c>
      <c r="G30" s="156">
        <v>0</v>
      </c>
      <c r="H30" s="156">
        <v>0</v>
      </c>
      <c r="I30" s="156">
        <v>0</v>
      </c>
      <c r="J30" s="156"/>
      <c r="K30" s="156"/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f t="shared" ref="R30:R31" si="43">F30-Q30</f>
        <v>0</v>
      </c>
      <c r="S30" s="161"/>
      <c r="T30" s="156">
        <f t="shared" si="14"/>
        <v>179.16666666666669</v>
      </c>
      <c r="U30" s="156">
        <f t="shared" si="10"/>
        <v>-179.16666666666669</v>
      </c>
      <c r="V30" s="161">
        <f t="shared" ref="V30" si="44">F30/T30*100</f>
        <v>0</v>
      </c>
      <c r="W30" s="161">
        <f t="shared" ref="W30" si="45">F30/E30*100</f>
        <v>0</v>
      </c>
      <c r="X30" s="156">
        <v>213.614</v>
      </c>
      <c r="Y30" s="157">
        <f t="shared" si="12"/>
        <v>-213.614</v>
      </c>
      <c r="Z30" s="158">
        <f t="shared" si="41"/>
        <v>0</v>
      </c>
    </row>
    <row r="31" spans="1:29" s="135" customFormat="1" ht="78" x14ac:dyDescent="0.25">
      <c r="A31" s="133">
        <f t="shared" si="42"/>
        <v>10</v>
      </c>
      <c r="B31" s="139" t="s">
        <v>85</v>
      </c>
      <c r="C31" s="74" t="s">
        <v>86</v>
      </c>
      <c r="D31" s="156">
        <v>2</v>
      </c>
      <c r="E31" s="156">
        <v>2</v>
      </c>
      <c r="F31" s="156">
        <f t="shared" si="13"/>
        <v>5.0000000000000001E-3</v>
      </c>
      <c r="G31" s="156">
        <v>0</v>
      </c>
      <c r="H31" s="156">
        <v>0</v>
      </c>
      <c r="I31" s="156">
        <v>0</v>
      </c>
      <c r="J31" s="156"/>
      <c r="K31" s="156">
        <v>5.0000000000000001E-3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5.0000000000000001E-3</v>
      </c>
      <c r="R31" s="156">
        <f t="shared" si="43"/>
        <v>0</v>
      </c>
      <c r="S31" s="161">
        <f t="shared" si="37"/>
        <v>100</v>
      </c>
      <c r="T31" s="156">
        <f t="shared" si="14"/>
        <v>1.6666666666666665</v>
      </c>
      <c r="U31" s="156">
        <f t="shared" si="10"/>
        <v>-1.6616666666666666</v>
      </c>
      <c r="V31" s="161">
        <f t="shared" si="38"/>
        <v>0.30000000000000004</v>
      </c>
      <c r="W31" s="161">
        <f t="shared" si="39"/>
        <v>0.25</v>
      </c>
      <c r="X31" s="156">
        <v>9.0229999999999997</v>
      </c>
      <c r="Y31" s="157">
        <f t="shared" si="12"/>
        <v>-9.0179999999999989</v>
      </c>
      <c r="Z31" s="158">
        <f t="shared" si="41"/>
        <v>5.5413942147844397E-2</v>
      </c>
    </row>
    <row r="32" spans="1:29" s="135" customFormat="1" ht="23.25" x14ac:dyDescent="0.25">
      <c r="A32" s="133">
        <f t="shared" si="42"/>
        <v>11</v>
      </c>
      <c r="B32" s="90" t="s">
        <v>30</v>
      </c>
      <c r="C32" s="134" t="s">
        <v>24</v>
      </c>
      <c r="D32" s="156">
        <v>15000</v>
      </c>
      <c r="E32" s="156">
        <v>15450</v>
      </c>
      <c r="F32" s="156">
        <f t="shared" si="13"/>
        <v>18143.706999999999</v>
      </c>
      <c r="G32" s="156">
        <v>1260.2539999999999</v>
      </c>
      <c r="H32" s="156">
        <v>1252.6990000000001</v>
      </c>
      <c r="I32" s="156">
        <v>1513.9380000000001</v>
      </c>
      <c r="J32" s="156">
        <v>1464.9369999999999</v>
      </c>
      <c r="K32" s="156">
        <v>1783.5060000000001</v>
      </c>
      <c r="L32" s="156">
        <v>1917.336</v>
      </c>
      <c r="M32" s="156">
        <v>2020.0219999999999</v>
      </c>
      <c r="N32" s="156">
        <v>1886.3320000000001</v>
      </c>
      <c r="O32" s="156">
        <v>3480.9160000000002</v>
      </c>
      <c r="P32" s="156">
        <v>1563.7670000000001</v>
      </c>
      <c r="Q32" s="156">
        <v>15450</v>
      </c>
      <c r="R32" s="156">
        <f t="shared" si="9"/>
        <v>2693.7069999999985</v>
      </c>
      <c r="S32" s="161">
        <f t="shared" ref="S32:S41" si="46">F32/Q32*100</f>
        <v>117.43499676375404</v>
      </c>
      <c r="T32" s="156">
        <f t="shared" si="14"/>
        <v>12875</v>
      </c>
      <c r="U32" s="156">
        <f t="shared" si="10"/>
        <v>5268.7069999999985</v>
      </c>
      <c r="V32" s="161">
        <f t="shared" si="38"/>
        <v>140.92199611650486</v>
      </c>
      <c r="W32" s="161">
        <f t="shared" si="39"/>
        <v>117.43499676375404</v>
      </c>
      <c r="X32" s="156">
        <v>12156.957</v>
      </c>
      <c r="Y32" s="157">
        <f t="shared" si="12"/>
        <v>5986.7499999999982</v>
      </c>
      <c r="Z32" s="158">
        <f t="shared" ref="Z32:Z41" si="47">F32/X32*100</f>
        <v>149.24546496298373</v>
      </c>
      <c r="AA32" s="56">
        <f>100-Z32</f>
        <v>-49.245464962983732</v>
      </c>
    </row>
    <row r="33" spans="1:30" s="135" customFormat="1" ht="58.5" x14ac:dyDescent="0.25">
      <c r="A33" s="133">
        <f t="shared" si="42"/>
        <v>12</v>
      </c>
      <c r="B33" s="90" t="s">
        <v>78</v>
      </c>
      <c r="C33" s="134" t="s">
        <v>77</v>
      </c>
      <c r="D33" s="156">
        <v>1450</v>
      </c>
      <c r="E33" s="156">
        <v>1523</v>
      </c>
      <c r="F33" s="156">
        <f t="shared" si="13"/>
        <v>1997.1040000000003</v>
      </c>
      <c r="G33" s="156">
        <v>100.486</v>
      </c>
      <c r="H33" s="156">
        <v>130.56700000000001</v>
      </c>
      <c r="I33" s="156">
        <v>124.53400000000001</v>
      </c>
      <c r="J33" s="156">
        <v>573.72</v>
      </c>
      <c r="K33" s="156">
        <v>389.51400000000001</v>
      </c>
      <c r="L33" s="156">
        <v>144.535</v>
      </c>
      <c r="M33" s="156">
        <v>113.904</v>
      </c>
      <c r="N33" s="156">
        <v>144.68</v>
      </c>
      <c r="O33" s="156">
        <v>102.13</v>
      </c>
      <c r="P33" s="156">
        <v>173.03399999999999</v>
      </c>
      <c r="Q33" s="156">
        <v>1523</v>
      </c>
      <c r="R33" s="156">
        <f t="shared" si="9"/>
        <v>474.10400000000027</v>
      </c>
      <c r="S33" s="161">
        <f t="shared" si="46"/>
        <v>131.12961260669732</v>
      </c>
      <c r="T33" s="156">
        <f t="shared" si="14"/>
        <v>1269.1666666666667</v>
      </c>
      <c r="U33" s="156">
        <f t="shared" si="10"/>
        <v>727.93733333333353</v>
      </c>
      <c r="V33" s="161">
        <f t="shared" si="38"/>
        <v>157.35553512803676</v>
      </c>
      <c r="W33" s="161">
        <f t="shared" si="39"/>
        <v>131.12961260669732</v>
      </c>
      <c r="X33" s="156">
        <v>912.69799999999998</v>
      </c>
      <c r="Y33" s="157">
        <f t="shared" si="12"/>
        <v>1084.4060000000004</v>
      </c>
      <c r="Z33" s="158">
        <f t="shared" si="47"/>
        <v>218.81323285467923</v>
      </c>
    </row>
    <row r="34" spans="1:30" s="135" customFormat="1" ht="61.5" customHeight="1" x14ac:dyDescent="0.25">
      <c r="A34" s="133">
        <f t="shared" si="42"/>
        <v>13</v>
      </c>
      <c r="B34" s="90" t="s">
        <v>197</v>
      </c>
      <c r="C34" s="134" t="s">
        <v>103</v>
      </c>
      <c r="D34" s="156">
        <v>22500</v>
      </c>
      <c r="E34" s="156">
        <v>23300</v>
      </c>
      <c r="F34" s="156">
        <f t="shared" si="13"/>
        <v>23980.083999999999</v>
      </c>
      <c r="G34" s="156">
        <v>1872.931</v>
      </c>
      <c r="H34" s="156">
        <v>2445.6179999999999</v>
      </c>
      <c r="I34" s="156">
        <v>2937.018</v>
      </c>
      <c r="J34" s="156">
        <v>2039.8320000000001</v>
      </c>
      <c r="K34" s="156">
        <v>2324.9650000000001</v>
      </c>
      <c r="L34" s="156">
        <v>2447.9259999999999</v>
      </c>
      <c r="M34" s="156">
        <v>2555.569</v>
      </c>
      <c r="N34" s="156">
        <v>1964.7739999999999</v>
      </c>
      <c r="O34" s="156">
        <v>2799.297</v>
      </c>
      <c r="P34" s="156">
        <v>2592.154</v>
      </c>
      <c r="Q34" s="156">
        <v>23300</v>
      </c>
      <c r="R34" s="156">
        <f t="shared" si="9"/>
        <v>680.08399999999892</v>
      </c>
      <c r="S34" s="161">
        <f t="shared" si="46"/>
        <v>102.91881545064376</v>
      </c>
      <c r="T34" s="156">
        <f t="shared" si="14"/>
        <v>19416.666666666668</v>
      </c>
      <c r="U34" s="156">
        <f t="shared" si="10"/>
        <v>4563.417333333331</v>
      </c>
      <c r="V34" s="161">
        <f t="shared" si="38"/>
        <v>123.50257854077252</v>
      </c>
      <c r="W34" s="161">
        <f t="shared" si="39"/>
        <v>102.91881545064376</v>
      </c>
      <c r="X34" s="156">
        <v>20481.803999999996</v>
      </c>
      <c r="Y34" s="157">
        <f t="shared" si="12"/>
        <v>3498.2800000000025</v>
      </c>
      <c r="Z34" s="158">
        <f t="shared" si="47"/>
        <v>117.07994080990134</v>
      </c>
    </row>
    <row r="35" spans="1:30" s="135" customFormat="1" ht="58.5" x14ac:dyDescent="0.25">
      <c r="A35" s="133">
        <f>A34+1</f>
        <v>14</v>
      </c>
      <c r="B35" s="90" t="s">
        <v>133</v>
      </c>
      <c r="C35" s="134" t="s">
        <v>132</v>
      </c>
      <c r="D35" s="156">
        <v>1650</v>
      </c>
      <c r="E35" s="156">
        <v>1663.5</v>
      </c>
      <c r="F35" s="156">
        <f t="shared" si="13"/>
        <v>1201.4860000000001</v>
      </c>
      <c r="G35" s="156">
        <v>132.904</v>
      </c>
      <c r="H35" s="156">
        <v>113.39700000000001</v>
      </c>
      <c r="I35" s="156">
        <v>146.02699999999999</v>
      </c>
      <c r="J35" s="156">
        <v>120.611</v>
      </c>
      <c r="K35" s="156">
        <v>95.63</v>
      </c>
      <c r="L35" s="156">
        <v>134.91300000000001</v>
      </c>
      <c r="M35" s="156">
        <v>127.04</v>
      </c>
      <c r="N35" s="156">
        <v>117.053</v>
      </c>
      <c r="O35" s="156">
        <v>99.02</v>
      </c>
      <c r="P35" s="156">
        <v>114.89100000000001</v>
      </c>
      <c r="Q35" s="156">
        <v>1195</v>
      </c>
      <c r="R35" s="156">
        <f t="shared" si="9"/>
        <v>6.4860000000001037</v>
      </c>
      <c r="S35" s="161">
        <f t="shared" si="46"/>
        <v>100.54276150627616</v>
      </c>
      <c r="T35" s="156">
        <f t="shared" si="14"/>
        <v>1386.25</v>
      </c>
      <c r="U35" s="156">
        <f t="shared" si="10"/>
        <v>-184.7639999999999</v>
      </c>
      <c r="V35" s="161">
        <f t="shared" si="38"/>
        <v>86.671668169522093</v>
      </c>
      <c r="W35" s="161">
        <f t="shared" si="39"/>
        <v>72.226390141268411</v>
      </c>
      <c r="X35" s="156">
        <v>1374.625</v>
      </c>
      <c r="Y35" s="157">
        <f t="shared" si="12"/>
        <v>-173.1389999999999</v>
      </c>
      <c r="Z35" s="158">
        <f t="shared" si="47"/>
        <v>87.404637628444121</v>
      </c>
    </row>
    <row r="36" spans="1:30" s="135" customFormat="1" ht="78" x14ac:dyDescent="0.25">
      <c r="A36" s="133">
        <f t="shared" si="42"/>
        <v>15</v>
      </c>
      <c r="B36" s="90" t="s">
        <v>124</v>
      </c>
      <c r="C36" s="134" t="s">
        <v>125</v>
      </c>
      <c r="D36" s="156">
        <v>66</v>
      </c>
      <c r="E36" s="156">
        <v>66</v>
      </c>
      <c r="F36" s="156">
        <f t="shared" si="13"/>
        <v>57.146999999999998</v>
      </c>
      <c r="G36" s="156">
        <v>2.31</v>
      </c>
      <c r="H36" s="156">
        <v>0.8</v>
      </c>
      <c r="I36" s="156">
        <v>6.4</v>
      </c>
      <c r="J36" s="156">
        <v>6.8559999999999999</v>
      </c>
      <c r="K36" s="156">
        <v>19.620999999999999</v>
      </c>
      <c r="L36" s="156">
        <v>8</v>
      </c>
      <c r="M36" s="156">
        <v>8.36</v>
      </c>
      <c r="N36" s="156">
        <v>3.2</v>
      </c>
      <c r="O36" s="156">
        <v>0</v>
      </c>
      <c r="P36" s="156">
        <v>1.6</v>
      </c>
      <c r="Q36" s="156">
        <v>57</v>
      </c>
      <c r="R36" s="156">
        <f t="shared" si="9"/>
        <v>0.14699999999999847</v>
      </c>
      <c r="S36" s="161">
        <f t="shared" si="46"/>
        <v>100.2578947368421</v>
      </c>
      <c r="T36" s="156">
        <f t="shared" si="14"/>
        <v>55</v>
      </c>
      <c r="U36" s="156">
        <f t="shared" si="10"/>
        <v>2.1469999999999985</v>
      </c>
      <c r="V36" s="161">
        <f t="shared" si="38"/>
        <v>103.90363636363635</v>
      </c>
      <c r="W36" s="161">
        <f t="shared" si="39"/>
        <v>86.586363636363643</v>
      </c>
      <c r="X36" s="156">
        <v>56.131999999999998</v>
      </c>
      <c r="Y36" s="157">
        <f t="shared" si="12"/>
        <v>1.0150000000000006</v>
      </c>
      <c r="Z36" s="158">
        <f t="shared" si="47"/>
        <v>101.80823772536165</v>
      </c>
    </row>
    <row r="37" spans="1:30" s="135" customFormat="1" ht="23.25" x14ac:dyDescent="0.25">
      <c r="A37" s="133">
        <f t="shared" si="42"/>
        <v>16</v>
      </c>
      <c r="B37" s="90" t="s">
        <v>80</v>
      </c>
      <c r="C37" s="134" t="s">
        <v>79</v>
      </c>
      <c r="D37" s="156">
        <f>SUM(D38:D41)</f>
        <v>54685</v>
      </c>
      <c r="E37" s="156">
        <f>SUM(E38:E41)</f>
        <v>54861</v>
      </c>
      <c r="F37" s="156">
        <f t="shared" si="13"/>
        <v>42617.132999999994</v>
      </c>
      <c r="G37" s="156">
        <f t="shared" ref="G37" si="48">SUM(G38:G41)</f>
        <v>3851.0230000000001</v>
      </c>
      <c r="H37" s="156">
        <f t="shared" ref="H37:L37" si="49">SUM(H38:H41)</f>
        <v>3682.038</v>
      </c>
      <c r="I37" s="156">
        <f t="shared" si="49"/>
        <v>4308.1459999999997</v>
      </c>
      <c r="J37" s="156">
        <f t="shared" si="49"/>
        <v>4056.6779999999999</v>
      </c>
      <c r="K37" s="156">
        <f t="shared" si="49"/>
        <v>3995.0899999999997</v>
      </c>
      <c r="L37" s="156">
        <f t="shared" si="49"/>
        <v>4411.7259999999997</v>
      </c>
      <c r="M37" s="156">
        <f t="shared" ref="M37:N37" si="50">SUM(M38:M41)</f>
        <v>5027.527</v>
      </c>
      <c r="N37" s="156">
        <f t="shared" si="50"/>
        <v>4122.6899999999996</v>
      </c>
      <c r="O37" s="156">
        <f>SUM(O38:O41)</f>
        <v>4916.75</v>
      </c>
      <c r="P37" s="156">
        <f>SUM(P38:P41)</f>
        <v>4245.4649999999992</v>
      </c>
      <c r="Q37" s="156">
        <f>SUM(Q38:Q41)</f>
        <v>41976.2</v>
      </c>
      <c r="R37" s="156">
        <f t="shared" si="9"/>
        <v>640.93299999999726</v>
      </c>
      <c r="S37" s="161">
        <f t="shared" si="46"/>
        <v>101.52689619355731</v>
      </c>
      <c r="T37" s="156">
        <f t="shared" si="14"/>
        <v>45717.5</v>
      </c>
      <c r="U37" s="156">
        <f t="shared" si="10"/>
        <v>-3100.3670000000056</v>
      </c>
      <c r="V37" s="161">
        <f t="shared" si="38"/>
        <v>93.218424017061281</v>
      </c>
      <c r="W37" s="161">
        <f t="shared" si="39"/>
        <v>77.682020014217741</v>
      </c>
      <c r="X37" s="156">
        <f t="shared" ref="X37" si="51">SUM(X38:X41)</f>
        <v>43473.351000000002</v>
      </c>
      <c r="Y37" s="157">
        <f t="shared" si="12"/>
        <v>-856.21800000000803</v>
      </c>
      <c r="Z37" s="158">
        <f t="shared" si="47"/>
        <v>98.030476187584412</v>
      </c>
    </row>
    <row r="38" spans="1:30" s="60" customFormat="1" ht="58.5" x14ac:dyDescent="0.25">
      <c r="A38" s="57" t="s">
        <v>180</v>
      </c>
      <c r="B38" s="91" t="s">
        <v>72</v>
      </c>
      <c r="C38" s="165" t="s">
        <v>71</v>
      </c>
      <c r="D38" s="136">
        <v>1500</v>
      </c>
      <c r="E38" s="136">
        <v>1510</v>
      </c>
      <c r="F38" s="136">
        <f t="shared" si="13"/>
        <v>1207.7140000000002</v>
      </c>
      <c r="G38" s="136">
        <v>105.012</v>
      </c>
      <c r="H38" s="136">
        <v>147.398</v>
      </c>
      <c r="I38" s="136">
        <v>133.4</v>
      </c>
      <c r="J38" s="136">
        <v>95.028000000000006</v>
      </c>
      <c r="K38" s="136">
        <v>102.74</v>
      </c>
      <c r="L38" s="136">
        <v>125.354</v>
      </c>
      <c r="M38" s="136">
        <v>152.02199999999999</v>
      </c>
      <c r="N38" s="136">
        <v>104.69</v>
      </c>
      <c r="O38" s="136">
        <v>108.65</v>
      </c>
      <c r="P38" s="136">
        <v>133.41999999999999</v>
      </c>
      <c r="Q38" s="136">
        <v>1202.5</v>
      </c>
      <c r="R38" s="136">
        <f t="shared" si="9"/>
        <v>5.2140000000001692</v>
      </c>
      <c r="S38" s="124">
        <f t="shared" si="46"/>
        <v>100.43359667359668</v>
      </c>
      <c r="T38" s="136">
        <f t="shared" si="14"/>
        <v>1258.3333333333333</v>
      </c>
      <c r="U38" s="136">
        <f t="shared" si="10"/>
        <v>-50.619333333333088</v>
      </c>
      <c r="V38" s="124">
        <f t="shared" si="38"/>
        <v>95.977271523178828</v>
      </c>
      <c r="W38" s="124">
        <f t="shared" si="39"/>
        <v>79.981059602649012</v>
      </c>
      <c r="X38" s="136">
        <v>1187.1379999999999</v>
      </c>
      <c r="Y38" s="88">
        <f t="shared" si="12"/>
        <v>20.576000000000249</v>
      </c>
      <c r="Z38" s="159">
        <f t="shared" si="47"/>
        <v>101.73324415527094</v>
      </c>
      <c r="AA38" s="159">
        <f>Z38-100</f>
        <v>1.7332441552709383</v>
      </c>
      <c r="AB38" s="58"/>
    </row>
    <row r="39" spans="1:30" s="60" customFormat="1" ht="23.25" x14ac:dyDescent="0.25">
      <c r="A39" s="57" t="s">
        <v>181</v>
      </c>
      <c r="B39" s="92" t="s">
        <v>59</v>
      </c>
      <c r="C39" s="48" t="s">
        <v>60</v>
      </c>
      <c r="D39" s="136">
        <v>52000</v>
      </c>
      <c r="E39" s="136">
        <v>52160</v>
      </c>
      <c r="F39" s="136">
        <f t="shared" si="13"/>
        <v>40607.481999999996</v>
      </c>
      <c r="G39" s="136">
        <v>3685.0909999999999</v>
      </c>
      <c r="H39" s="136">
        <v>3425.6</v>
      </c>
      <c r="I39" s="136">
        <v>4089.7260000000001</v>
      </c>
      <c r="J39" s="136">
        <v>3878.43</v>
      </c>
      <c r="K39" s="136">
        <v>3807.6</v>
      </c>
      <c r="L39" s="136">
        <v>4224.9539999999997</v>
      </c>
      <c r="M39" s="136">
        <v>4756.41</v>
      </c>
      <c r="N39" s="136">
        <v>3958.5169999999998</v>
      </c>
      <c r="O39" s="136">
        <v>4748.9920000000002</v>
      </c>
      <c r="P39" s="136">
        <v>4032.1619999999998</v>
      </c>
      <c r="Q39" s="136">
        <v>39975</v>
      </c>
      <c r="R39" s="136">
        <f t="shared" si="9"/>
        <v>632.48199999999633</v>
      </c>
      <c r="S39" s="124">
        <f t="shared" si="46"/>
        <v>101.58219387116947</v>
      </c>
      <c r="T39" s="136">
        <f t="shared" si="14"/>
        <v>43466.666666666672</v>
      </c>
      <c r="U39" s="136">
        <f t="shared" ref="U39:U56" si="52">F39-T39</f>
        <v>-2859.1846666666752</v>
      </c>
      <c r="V39" s="124">
        <f t="shared" si="38"/>
        <v>93.422121165644157</v>
      </c>
      <c r="W39" s="124">
        <f t="shared" si="39"/>
        <v>77.851767638036804</v>
      </c>
      <c r="X39" s="136">
        <v>41327.896000000001</v>
      </c>
      <c r="Y39" s="88">
        <f t="shared" ref="Y39:Y80" si="53">F39-X39</f>
        <v>-720.41400000000431</v>
      </c>
      <c r="Z39" s="159">
        <f t="shared" si="47"/>
        <v>98.256833592496449</v>
      </c>
      <c r="AA39" s="159">
        <f>Z39-100</f>
        <v>-1.7431664075035513</v>
      </c>
      <c r="AB39" s="59"/>
    </row>
    <row r="40" spans="1:30" s="60" customFormat="1" ht="39" x14ac:dyDescent="0.25">
      <c r="A40" s="57" t="s">
        <v>182</v>
      </c>
      <c r="B40" s="92" t="s">
        <v>76</v>
      </c>
      <c r="C40" s="48" t="s">
        <v>73</v>
      </c>
      <c r="D40" s="136">
        <v>1050</v>
      </c>
      <c r="E40" s="136">
        <v>1056</v>
      </c>
      <c r="F40" s="136">
        <f t="shared" si="13"/>
        <v>726.23700000000008</v>
      </c>
      <c r="G40" s="136">
        <v>51.84</v>
      </c>
      <c r="H40" s="136">
        <v>100.86</v>
      </c>
      <c r="I40" s="136">
        <v>78.66</v>
      </c>
      <c r="J40" s="136">
        <v>75.38</v>
      </c>
      <c r="K40" s="136">
        <v>73.489999999999995</v>
      </c>
      <c r="L40" s="136">
        <v>61.417999999999999</v>
      </c>
      <c r="M40" s="136">
        <v>114.575</v>
      </c>
      <c r="N40" s="136">
        <v>41.313000000000002</v>
      </c>
      <c r="O40" s="136">
        <v>52.438000000000002</v>
      </c>
      <c r="P40" s="136">
        <v>76.263000000000005</v>
      </c>
      <c r="Q40" s="136">
        <v>723</v>
      </c>
      <c r="R40" s="136">
        <f t="shared" si="9"/>
        <v>3.23700000000008</v>
      </c>
      <c r="S40" s="124">
        <f t="shared" si="46"/>
        <v>100.44771784232367</v>
      </c>
      <c r="T40" s="136">
        <f t="shared" si="14"/>
        <v>880</v>
      </c>
      <c r="U40" s="136">
        <f t="shared" si="52"/>
        <v>-153.76299999999992</v>
      </c>
      <c r="V40" s="124">
        <f t="shared" si="38"/>
        <v>82.526931818181822</v>
      </c>
      <c r="W40" s="124">
        <f t="shared" si="39"/>
        <v>68.77244318181819</v>
      </c>
      <c r="X40" s="136">
        <v>841.33699999999988</v>
      </c>
      <c r="Y40" s="88">
        <f t="shared" si="53"/>
        <v>-115.0999999999998</v>
      </c>
      <c r="Z40" s="159">
        <f t="shared" si="47"/>
        <v>86.319394012149729</v>
      </c>
    </row>
    <row r="41" spans="1:30" s="60" customFormat="1" ht="117" x14ac:dyDescent="0.25">
      <c r="A41" s="57" t="s">
        <v>183</v>
      </c>
      <c r="B41" s="93" t="s">
        <v>75</v>
      </c>
      <c r="C41" s="48" t="s">
        <v>74</v>
      </c>
      <c r="D41" s="136">
        <v>135</v>
      </c>
      <c r="E41" s="136">
        <v>135</v>
      </c>
      <c r="F41" s="136">
        <f t="shared" si="13"/>
        <v>75.7</v>
      </c>
      <c r="G41" s="136">
        <v>9.08</v>
      </c>
      <c r="H41" s="136">
        <v>8.18</v>
      </c>
      <c r="I41" s="136">
        <v>6.36</v>
      </c>
      <c r="J41" s="136">
        <v>7.84</v>
      </c>
      <c r="K41" s="136">
        <v>11.26</v>
      </c>
      <c r="L41" s="136">
        <v>0</v>
      </c>
      <c r="M41" s="136">
        <v>4.5199999999999996</v>
      </c>
      <c r="N41" s="136">
        <v>18.170000000000002</v>
      </c>
      <c r="O41" s="136">
        <v>6.67</v>
      </c>
      <c r="P41" s="136">
        <v>3.62</v>
      </c>
      <c r="Q41" s="136">
        <v>75.7</v>
      </c>
      <c r="R41" s="136">
        <f t="shared" si="9"/>
        <v>0</v>
      </c>
      <c r="S41" s="124">
        <f t="shared" si="46"/>
        <v>100</v>
      </c>
      <c r="T41" s="136">
        <f t="shared" si="14"/>
        <v>112.5</v>
      </c>
      <c r="U41" s="136">
        <f t="shared" si="52"/>
        <v>-36.799999999999997</v>
      </c>
      <c r="V41" s="124">
        <f t="shared" si="38"/>
        <v>67.288888888888891</v>
      </c>
      <c r="W41" s="124">
        <f t="shared" si="39"/>
        <v>56.074074074074076</v>
      </c>
      <c r="X41" s="136">
        <v>116.98</v>
      </c>
      <c r="Y41" s="88">
        <f t="shared" si="53"/>
        <v>-41.28</v>
      </c>
      <c r="Z41" s="159">
        <f t="shared" si="47"/>
        <v>64.711916566934519</v>
      </c>
    </row>
    <row r="42" spans="1:30" s="135" customFormat="1" ht="39" x14ac:dyDescent="0.25">
      <c r="A42" s="133">
        <v>17</v>
      </c>
      <c r="B42" s="139" t="s">
        <v>158</v>
      </c>
      <c r="C42" s="134" t="s">
        <v>159</v>
      </c>
      <c r="D42" s="156">
        <v>7035</v>
      </c>
      <c r="E42" s="156">
        <v>7035</v>
      </c>
      <c r="F42" s="156">
        <f t="shared" si="13"/>
        <v>2010</v>
      </c>
      <c r="G42" s="156">
        <v>0</v>
      </c>
      <c r="H42" s="156">
        <v>0</v>
      </c>
      <c r="I42" s="156">
        <v>0</v>
      </c>
      <c r="J42" s="156"/>
      <c r="K42" s="156"/>
      <c r="L42" s="156">
        <v>0</v>
      </c>
      <c r="M42" s="156">
        <v>1005</v>
      </c>
      <c r="N42" s="156">
        <v>0</v>
      </c>
      <c r="O42" s="156">
        <v>0</v>
      </c>
      <c r="P42" s="156">
        <v>1005</v>
      </c>
      <c r="Q42" s="156">
        <v>2010</v>
      </c>
      <c r="R42" s="156"/>
      <c r="S42" s="161"/>
      <c r="T42" s="156">
        <f t="shared" si="14"/>
        <v>5862.5</v>
      </c>
      <c r="U42" s="156">
        <f t="shared" si="52"/>
        <v>-3852.5</v>
      </c>
      <c r="V42" s="161">
        <f t="shared" ref="V42" si="54">F42/T42*100</f>
        <v>34.285714285714285</v>
      </c>
      <c r="W42" s="161">
        <f t="shared" ref="W42" si="55">F42/E42*100</f>
        <v>28.571428571428569</v>
      </c>
      <c r="X42" s="156">
        <v>7035</v>
      </c>
      <c r="Y42" s="157">
        <f t="shared" si="53"/>
        <v>-5025</v>
      </c>
      <c r="Z42" s="158">
        <f t="shared" ref="Z42:Z49" si="56">F42/X42*100</f>
        <v>28.571428571428569</v>
      </c>
    </row>
    <row r="43" spans="1:30" s="135" customFormat="1" ht="58.5" x14ac:dyDescent="0.25">
      <c r="A43" s="133">
        <v>18</v>
      </c>
      <c r="B43" s="139" t="s">
        <v>35</v>
      </c>
      <c r="C43" s="134" t="s">
        <v>19</v>
      </c>
      <c r="D43" s="156">
        <v>14000</v>
      </c>
      <c r="E43" s="156">
        <v>14000</v>
      </c>
      <c r="F43" s="156">
        <f t="shared" si="13"/>
        <v>15718.822</v>
      </c>
      <c r="G43" s="156">
        <v>1098.663</v>
      </c>
      <c r="H43" s="156">
        <v>1187.5940000000001</v>
      </c>
      <c r="I43" s="156">
        <v>1672.4680000000001</v>
      </c>
      <c r="J43" s="156">
        <v>1801.9960000000001</v>
      </c>
      <c r="K43" s="156">
        <v>1657.6389999999999</v>
      </c>
      <c r="L43" s="156">
        <v>1632.5429999999999</v>
      </c>
      <c r="M43" s="156">
        <v>1792.912</v>
      </c>
      <c r="N43" s="156">
        <v>1266.2670000000001</v>
      </c>
      <c r="O43" s="156">
        <v>1733.491</v>
      </c>
      <c r="P43" s="156">
        <v>1875.249</v>
      </c>
      <c r="Q43" s="156">
        <v>14000</v>
      </c>
      <c r="R43" s="156">
        <f t="shared" ref="R43:R59" si="57">F43-Q43</f>
        <v>1718.8220000000001</v>
      </c>
      <c r="S43" s="161">
        <f t="shared" ref="S43:S49" si="58">F43/Q43*100</f>
        <v>112.2773</v>
      </c>
      <c r="T43" s="156">
        <f t="shared" si="14"/>
        <v>11666.666666666668</v>
      </c>
      <c r="U43" s="156">
        <f t="shared" si="52"/>
        <v>4052.1553333333322</v>
      </c>
      <c r="V43" s="161">
        <f t="shared" si="38"/>
        <v>134.73275999999998</v>
      </c>
      <c r="W43" s="161">
        <f t="shared" si="39"/>
        <v>112.2773</v>
      </c>
      <c r="X43" s="156">
        <v>10137.034</v>
      </c>
      <c r="Y43" s="157">
        <f t="shared" si="53"/>
        <v>5581.7880000000005</v>
      </c>
      <c r="Z43" s="158">
        <f t="shared" si="56"/>
        <v>155.06332522905615</v>
      </c>
      <c r="AA43" s="135">
        <v>3831.8429999999998</v>
      </c>
    </row>
    <row r="44" spans="1:30" s="135" customFormat="1" ht="23.25" x14ac:dyDescent="0.25">
      <c r="A44" s="133">
        <f t="shared" ref="A44:A50" si="59">A43+1</f>
        <v>19</v>
      </c>
      <c r="B44" s="61" t="s">
        <v>54</v>
      </c>
      <c r="C44" s="134" t="s">
        <v>15</v>
      </c>
      <c r="D44" s="156">
        <v>675.02</v>
      </c>
      <c r="E44" s="156">
        <v>681.02</v>
      </c>
      <c r="F44" s="156">
        <f t="shared" si="13"/>
        <v>671.35599999999999</v>
      </c>
      <c r="G44" s="156">
        <v>11.548</v>
      </c>
      <c r="H44" s="156">
        <v>67.168999999999997</v>
      </c>
      <c r="I44" s="156">
        <v>41.317999999999998</v>
      </c>
      <c r="J44" s="156">
        <v>65.968000000000004</v>
      </c>
      <c r="K44" s="156">
        <v>67.691999999999993</v>
      </c>
      <c r="L44" s="156">
        <v>36.723999999999997</v>
      </c>
      <c r="M44" s="156">
        <v>193.364</v>
      </c>
      <c r="N44" s="156">
        <v>26.940999999999999</v>
      </c>
      <c r="O44" s="156">
        <v>40.735999999999997</v>
      </c>
      <c r="P44" s="156">
        <v>119.896</v>
      </c>
      <c r="Q44" s="156">
        <v>614.91499999999996</v>
      </c>
      <c r="R44" s="156">
        <f t="shared" si="57"/>
        <v>56.441000000000031</v>
      </c>
      <c r="S44" s="161">
        <f t="shared" si="58"/>
        <v>109.17866697023166</v>
      </c>
      <c r="T44" s="156">
        <f t="shared" si="14"/>
        <v>567.51666666666665</v>
      </c>
      <c r="U44" s="156">
        <f t="shared" si="52"/>
        <v>103.83933333333334</v>
      </c>
      <c r="V44" s="161">
        <f t="shared" si="38"/>
        <v>118.29714252151184</v>
      </c>
      <c r="W44" s="161">
        <f t="shared" si="39"/>
        <v>98.580952101259882</v>
      </c>
      <c r="X44" s="156">
        <v>711.19999999999993</v>
      </c>
      <c r="Y44" s="157">
        <f t="shared" si="53"/>
        <v>-39.843999999999937</v>
      </c>
      <c r="Z44" s="158">
        <f t="shared" si="56"/>
        <v>94.3976377952756</v>
      </c>
      <c r="AA44" s="56">
        <f>100-Z44</f>
        <v>5.6023622047244004</v>
      </c>
    </row>
    <row r="45" spans="1:30" s="135" customFormat="1" ht="97.5" x14ac:dyDescent="0.25">
      <c r="A45" s="133">
        <f t="shared" si="59"/>
        <v>20</v>
      </c>
      <c r="B45" s="61" t="s">
        <v>91</v>
      </c>
      <c r="C45" s="134" t="s">
        <v>90</v>
      </c>
      <c r="D45" s="156">
        <v>43</v>
      </c>
      <c r="E45" s="156">
        <v>43</v>
      </c>
      <c r="F45" s="156">
        <f t="shared" si="13"/>
        <v>31.867000000000004</v>
      </c>
      <c r="G45" s="156">
        <v>0</v>
      </c>
      <c r="H45" s="156">
        <v>9.6530000000000005</v>
      </c>
      <c r="I45" s="156">
        <v>0.69499999999999995</v>
      </c>
      <c r="J45" s="156">
        <v>0.82699999999999996</v>
      </c>
      <c r="K45" s="156">
        <v>13.332000000000001</v>
      </c>
      <c r="L45" s="156">
        <v>0.39200000000000002</v>
      </c>
      <c r="M45" s="156">
        <v>0.314</v>
      </c>
      <c r="N45" s="156">
        <v>1.754</v>
      </c>
      <c r="O45" s="156">
        <v>0</v>
      </c>
      <c r="P45" s="156">
        <v>4.9000000000000004</v>
      </c>
      <c r="Q45" s="156">
        <v>31.8</v>
      </c>
      <c r="R45" s="156">
        <f t="shared" si="57"/>
        <v>6.7000000000003723E-2</v>
      </c>
      <c r="S45" s="161">
        <f t="shared" si="58"/>
        <v>100.2106918238994</v>
      </c>
      <c r="T45" s="156">
        <f t="shared" si="14"/>
        <v>35.833333333333336</v>
      </c>
      <c r="U45" s="156">
        <f t="shared" si="52"/>
        <v>-3.9663333333333313</v>
      </c>
      <c r="V45" s="161">
        <f t="shared" si="38"/>
        <v>88.931162790697684</v>
      </c>
      <c r="W45" s="161">
        <f t="shared" si="39"/>
        <v>74.10930232558141</v>
      </c>
      <c r="X45" s="156">
        <v>31.52</v>
      </c>
      <c r="Y45" s="157">
        <f t="shared" si="53"/>
        <v>0.34700000000000486</v>
      </c>
      <c r="Z45" s="158">
        <f t="shared" si="56"/>
        <v>101.10088832487311</v>
      </c>
    </row>
    <row r="46" spans="1:30" s="135" customFormat="1" ht="33" customHeight="1" x14ac:dyDescent="0.25">
      <c r="A46" s="133">
        <f t="shared" si="59"/>
        <v>21</v>
      </c>
      <c r="B46" s="77" t="s">
        <v>61</v>
      </c>
      <c r="C46" s="28" t="s">
        <v>62</v>
      </c>
      <c r="D46" s="156">
        <v>500</v>
      </c>
      <c r="E46" s="156">
        <v>500</v>
      </c>
      <c r="F46" s="156">
        <f t="shared" si="13"/>
        <v>435.35</v>
      </c>
      <c r="G46" s="156">
        <v>0</v>
      </c>
      <c r="H46" s="156"/>
      <c r="I46" s="156">
        <v>0</v>
      </c>
      <c r="J46" s="156"/>
      <c r="K46" s="156"/>
      <c r="L46" s="156">
        <v>435.35</v>
      </c>
      <c r="M46" s="156">
        <v>0</v>
      </c>
      <c r="N46" s="156">
        <v>0</v>
      </c>
      <c r="O46" s="156">
        <v>0</v>
      </c>
      <c r="P46" s="156">
        <v>0</v>
      </c>
      <c r="Q46" s="156">
        <v>435</v>
      </c>
      <c r="R46" s="156">
        <f t="shared" si="57"/>
        <v>0.35000000000002274</v>
      </c>
      <c r="S46" s="161">
        <f t="shared" si="58"/>
        <v>100.08045977011494</v>
      </c>
      <c r="T46" s="156">
        <f t="shared" si="14"/>
        <v>416.66666666666663</v>
      </c>
      <c r="U46" s="156">
        <f t="shared" si="52"/>
        <v>18.683333333333394</v>
      </c>
      <c r="V46" s="161">
        <f t="shared" si="38"/>
        <v>104.48400000000002</v>
      </c>
      <c r="W46" s="161">
        <f t="shared" si="39"/>
        <v>87.070000000000007</v>
      </c>
      <c r="X46" s="156">
        <v>419.18799999999999</v>
      </c>
      <c r="Y46" s="157">
        <f t="shared" si="53"/>
        <v>16.162000000000035</v>
      </c>
      <c r="Z46" s="158">
        <f t="shared" si="56"/>
        <v>103.8555493000754</v>
      </c>
    </row>
    <row r="47" spans="1:30" s="135" customFormat="1" ht="23.25" x14ac:dyDescent="0.25">
      <c r="A47" s="133">
        <f t="shared" si="59"/>
        <v>22</v>
      </c>
      <c r="B47" s="61" t="s">
        <v>8</v>
      </c>
      <c r="C47" s="134" t="s">
        <v>20</v>
      </c>
      <c r="D47" s="156">
        <v>1700</v>
      </c>
      <c r="E47" s="156">
        <v>12617.082</v>
      </c>
      <c r="F47" s="156">
        <f t="shared" si="13"/>
        <v>17351.922000000002</v>
      </c>
      <c r="G47" s="156">
        <v>1821.1769999999999</v>
      </c>
      <c r="H47" s="156">
        <v>567.76099999999997</v>
      </c>
      <c r="I47" s="156">
        <v>735.09400000000005</v>
      </c>
      <c r="J47" s="156">
        <v>1343.0830000000001</v>
      </c>
      <c r="K47" s="156">
        <v>1663.97</v>
      </c>
      <c r="L47" s="156">
        <v>5534.8720000000003</v>
      </c>
      <c r="M47" s="156">
        <v>323.41199999999998</v>
      </c>
      <c r="N47" s="156">
        <v>630.43899999999996</v>
      </c>
      <c r="O47" s="156">
        <v>551.15499999999997</v>
      </c>
      <c r="P47" s="156">
        <v>4180.9589999999998</v>
      </c>
      <c r="Q47" s="156">
        <v>12617.082</v>
      </c>
      <c r="R47" s="156">
        <f t="shared" si="57"/>
        <v>4734.840000000002</v>
      </c>
      <c r="S47" s="161">
        <f t="shared" si="58"/>
        <v>137.52721905112452</v>
      </c>
      <c r="T47" s="156">
        <f t="shared" si="14"/>
        <v>10514.235000000001</v>
      </c>
      <c r="U47" s="156">
        <f t="shared" si="52"/>
        <v>6837.6870000000017</v>
      </c>
      <c r="V47" s="161">
        <f t="shared" si="38"/>
        <v>165.03266286134942</v>
      </c>
      <c r="W47" s="161">
        <f t="shared" si="39"/>
        <v>137.52721905112452</v>
      </c>
      <c r="X47" s="156">
        <v>6587.7579999999989</v>
      </c>
      <c r="Y47" s="157">
        <f t="shared" si="53"/>
        <v>10764.164000000004</v>
      </c>
      <c r="Z47" s="158">
        <f t="shared" si="56"/>
        <v>263.39646963352334</v>
      </c>
      <c r="AD47" s="135">
        <v>246438.04</v>
      </c>
    </row>
    <row r="48" spans="1:30" s="135" customFormat="1" ht="165.75" customHeight="1" x14ac:dyDescent="0.25">
      <c r="A48" s="133">
        <f t="shared" si="59"/>
        <v>23</v>
      </c>
      <c r="B48" s="61" t="s">
        <v>53</v>
      </c>
      <c r="C48" s="134" t="s">
        <v>47</v>
      </c>
      <c r="D48" s="156">
        <v>2500</v>
      </c>
      <c r="E48" s="156">
        <v>2909</v>
      </c>
      <c r="F48" s="156">
        <f t="shared" si="13"/>
        <v>5055.8099999999995</v>
      </c>
      <c r="G48" s="156">
        <v>69.647000000000006</v>
      </c>
      <c r="H48" s="156">
        <v>102.447</v>
      </c>
      <c r="I48" s="156">
        <v>78.858999999999995</v>
      </c>
      <c r="J48" s="156">
        <v>208.977</v>
      </c>
      <c r="K48" s="156">
        <v>459.92700000000002</v>
      </c>
      <c r="L48" s="156">
        <v>679.62599999999998</v>
      </c>
      <c r="M48" s="156">
        <v>409.46300000000002</v>
      </c>
      <c r="N48" s="156">
        <v>909.00699999999995</v>
      </c>
      <c r="O48" s="156">
        <v>264.36599999999999</v>
      </c>
      <c r="P48" s="156">
        <v>1873.491</v>
      </c>
      <c r="Q48" s="156">
        <v>2909</v>
      </c>
      <c r="R48" s="156">
        <f t="shared" si="57"/>
        <v>2146.8099999999995</v>
      </c>
      <c r="S48" s="161">
        <f t="shared" si="58"/>
        <v>173.79889996562389</v>
      </c>
      <c r="T48" s="156">
        <f t="shared" si="14"/>
        <v>2424.1666666666665</v>
      </c>
      <c r="U48" s="156">
        <f t="shared" si="52"/>
        <v>2631.643333333333</v>
      </c>
      <c r="V48" s="161">
        <f t="shared" si="38"/>
        <v>208.55867995874871</v>
      </c>
      <c r="W48" s="161">
        <f t="shared" si="39"/>
        <v>173.79889996562389</v>
      </c>
      <c r="X48" s="156">
        <v>4337.299</v>
      </c>
      <c r="Y48" s="157">
        <f t="shared" si="53"/>
        <v>718.51099999999951</v>
      </c>
      <c r="Z48" s="158">
        <f t="shared" si="56"/>
        <v>116.56586276389982</v>
      </c>
    </row>
    <row r="49" spans="1:33" s="135" customFormat="1" ht="78" x14ac:dyDescent="0.25">
      <c r="A49" s="133">
        <f t="shared" si="59"/>
        <v>24</v>
      </c>
      <c r="B49" s="61" t="s">
        <v>116</v>
      </c>
      <c r="C49" s="134" t="s">
        <v>115</v>
      </c>
      <c r="D49" s="156">
        <v>8.5</v>
      </c>
      <c r="E49" s="156">
        <v>85.564999999999998</v>
      </c>
      <c r="F49" s="156">
        <f t="shared" si="13"/>
        <v>85.634999999999991</v>
      </c>
      <c r="G49" s="156">
        <v>0.64500000000000002</v>
      </c>
      <c r="H49" s="156">
        <v>75.531999999999996</v>
      </c>
      <c r="I49" s="156">
        <v>0</v>
      </c>
      <c r="J49" s="156">
        <v>9.4580000000000002</v>
      </c>
      <c r="K49" s="156"/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85.564999999999998</v>
      </c>
      <c r="R49" s="156">
        <f t="shared" si="57"/>
        <v>6.9999999999993179E-2</v>
      </c>
      <c r="S49" s="161">
        <f t="shared" si="58"/>
        <v>100.08180915093787</v>
      </c>
      <c r="T49" s="156">
        <f t="shared" si="14"/>
        <v>71.30416666666666</v>
      </c>
      <c r="U49" s="156">
        <f t="shared" si="52"/>
        <v>14.330833333333331</v>
      </c>
      <c r="V49" s="161">
        <f t="shared" si="38"/>
        <v>120.09817098112545</v>
      </c>
      <c r="W49" s="161">
        <f t="shared" si="39"/>
        <v>100.08180915093787</v>
      </c>
      <c r="X49" s="156">
        <v>8.4089999999999989</v>
      </c>
      <c r="Y49" s="157">
        <f t="shared" si="53"/>
        <v>77.225999999999999</v>
      </c>
      <c r="Z49" s="158">
        <f t="shared" si="56"/>
        <v>1018.3731716018551</v>
      </c>
      <c r="AB49" s="55">
        <f>F51-F47</f>
        <v>5524133.6170000006</v>
      </c>
      <c r="AC49" s="55">
        <f>X51-X47</f>
        <v>4702245.7089999979</v>
      </c>
      <c r="AD49" s="56">
        <f>AB49/AC49</f>
        <v>1.1747862529656685</v>
      </c>
    </row>
    <row r="50" spans="1:33" s="135" customFormat="1" ht="39" x14ac:dyDescent="0.25">
      <c r="A50" s="133">
        <f t="shared" si="59"/>
        <v>25</v>
      </c>
      <c r="B50" s="61" t="s">
        <v>82</v>
      </c>
      <c r="C50" s="134" t="s">
        <v>81</v>
      </c>
      <c r="D50" s="156">
        <v>0.1</v>
      </c>
      <c r="E50" s="156">
        <v>0.1</v>
      </c>
      <c r="F50" s="156">
        <f t="shared" si="13"/>
        <v>0</v>
      </c>
      <c r="G50" s="156">
        <v>0</v>
      </c>
      <c r="H50" s="156"/>
      <c r="I50" s="156">
        <v>0</v>
      </c>
      <c r="J50" s="156"/>
      <c r="K50" s="156"/>
      <c r="L50" s="156">
        <v>0</v>
      </c>
      <c r="M50" s="156"/>
      <c r="N50" s="156">
        <v>0</v>
      </c>
      <c r="O50" s="156"/>
      <c r="P50" s="156">
        <v>0</v>
      </c>
      <c r="Q50" s="156">
        <v>0</v>
      </c>
      <c r="R50" s="156">
        <f t="shared" si="57"/>
        <v>0</v>
      </c>
      <c r="S50" s="161"/>
      <c r="T50" s="156">
        <f t="shared" si="14"/>
        <v>8.3333333333333329E-2</v>
      </c>
      <c r="U50" s="156">
        <f t="shared" si="52"/>
        <v>-8.3333333333333329E-2</v>
      </c>
      <c r="V50" s="161">
        <f t="shared" si="38"/>
        <v>0</v>
      </c>
      <c r="W50" s="161">
        <f t="shared" si="39"/>
        <v>0</v>
      </c>
      <c r="X50" s="156">
        <v>4.0000000000000001E-3</v>
      </c>
      <c r="Y50" s="157">
        <f t="shared" si="53"/>
        <v>-4.0000000000000001E-3</v>
      </c>
      <c r="Z50" s="158"/>
    </row>
    <row r="51" spans="1:33" s="64" customFormat="1" ht="37.5" customHeight="1" x14ac:dyDescent="0.3">
      <c r="A51" s="183" t="s">
        <v>148</v>
      </c>
      <c r="B51" s="183"/>
      <c r="C51" s="183"/>
      <c r="D51" s="148">
        <f>D7+D8+D9+D14+D22+D28+D29+D30+D31+D32+D33+D34+D37+D43+D44+D45+D46+D47+D48+D50+D49+D36+D35+D42</f>
        <v>6249303.0779999988</v>
      </c>
      <c r="E51" s="148">
        <f>E7+E8+E9+E14+E22+E28+E29+E30+E31+E32+E33+E34+E37+E43+E44+E45+E46+E47+E48+E50+E49+E36+E35+E42</f>
        <v>6790172.3789999997</v>
      </c>
      <c r="F51" s="148">
        <f t="shared" si="13"/>
        <v>5541485.5390000008</v>
      </c>
      <c r="G51" s="148">
        <f t="shared" ref="G51:K51" si="60">G7+G8+G9+G14+G22+G28+G29+G30+G31+G32+G33+G34+G37+G43+G44+G45+G46+G47+G48+G50+G49+G36+G35+G21</f>
        <v>508078.70500000002</v>
      </c>
      <c r="H51" s="148">
        <f t="shared" si="60"/>
        <v>539626.52200000023</v>
      </c>
      <c r="I51" s="148">
        <f t="shared" si="60"/>
        <v>467582.87800000003</v>
      </c>
      <c r="J51" s="148">
        <f t="shared" si="60"/>
        <v>584664.69099999999</v>
      </c>
      <c r="K51" s="148">
        <f t="shared" si="60"/>
        <v>554426.73200000008</v>
      </c>
      <c r="L51" s="148">
        <f t="shared" ref="L51" si="61">L7+L8+L9+L14+L22+L28+L29+L30+L31+L32+L33+L34+L37+L43+L44+L45+L46+L47+L48+L50+L49+L36+L35+L21</f>
        <v>529850.821</v>
      </c>
      <c r="M51" s="148">
        <f>M7+M8+M9+M14+M22+M28+M29+M30+M31+M32+M33+M34+M37+M43+M44+M45+M46+M47+M48+M50+M49+M36+M35+M21+M42</f>
        <v>647533.69200000004</v>
      </c>
      <c r="N51" s="148">
        <f>N7+N8+N9+N14+N22+N28+N29+N30+N31+N32+N33+N34+N37+N43+N44+N45+N46+N47+N48+N50+N49+N36+N35+N21+N42</f>
        <v>575682.92099999986</v>
      </c>
      <c r="O51" s="148">
        <f>O7+O8+O9+O14+O22+O28+O29+O30+O31+O32+O33+O34+O37+O43+O44+O45+O46+O47+O48+O50+O49+O36+O35+O21+O42</f>
        <v>503637.32</v>
      </c>
      <c r="P51" s="148">
        <f>P7+P8+P9+P14+P22+P28+P29+P30+P31+P32+P33+P34+P37+P43+P44+P45+P46+P47+P48+P50+P49+P36+P35+P21+P42</f>
        <v>630401.25699999987</v>
      </c>
      <c r="Q51" s="148">
        <f>Q7+Q8+Q9+Q14+Q22+Q28+Q29+Q30+Q31+Q32+Q33+Q34+Q37+Q43+Q44+Q45+Q46+Q47+Q48+Q50+Q49+Q36+Q35+Q42</f>
        <v>5389202.0190000003</v>
      </c>
      <c r="R51" s="148">
        <f t="shared" si="57"/>
        <v>152283.52000000048</v>
      </c>
      <c r="S51" s="125">
        <f t="shared" ref="S51:S62" si="62">F51/Q51*100</f>
        <v>102.82571555980115</v>
      </c>
      <c r="T51" s="148">
        <f>T7+T8+T9+T14+T22+T28+T29+T30+T31+T32+T33+T34+T37+T43+T44+T45+T46+T47+T48+T50+T49+T36+T35+T42</f>
        <v>5658476.9825000009</v>
      </c>
      <c r="U51" s="148">
        <f t="shared" si="52"/>
        <v>-116991.44350000005</v>
      </c>
      <c r="V51" s="125">
        <f t="shared" si="38"/>
        <v>97.932457022237259</v>
      </c>
      <c r="W51" s="125">
        <f t="shared" si="39"/>
        <v>81.610380851864392</v>
      </c>
      <c r="X51" s="148">
        <f>X7+X8+X9+X14+X22+X28+X29+X30+X31+X32+X33+X34+X37+X43+X44+X45+X46+X47+X48+X50+X49+X36+X35+X21+X42</f>
        <v>4708833.4669999983</v>
      </c>
      <c r="Y51" s="62">
        <f t="shared" si="53"/>
        <v>832652.07200000249</v>
      </c>
      <c r="Z51" s="63">
        <f>F51/X51*100</f>
        <v>117.68276745897506</v>
      </c>
      <c r="AA51" s="148">
        <v>4708833.4670000002</v>
      </c>
      <c r="AB51" s="65">
        <f>AA51-X51</f>
        <v>0</v>
      </c>
      <c r="AE51" s="65" t="e">
        <f>#REF!-#REF!-#REF!</f>
        <v>#REF!</v>
      </c>
      <c r="AG51" s="64">
        <v>294547.38299999997</v>
      </c>
    </row>
    <row r="52" spans="1:33" s="150" customFormat="1" ht="58.5" x14ac:dyDescent="0.25">
      <c r="A52" s="151">
        <v>1</v>
      </c>
      <c r="B52" s="155" t="s">
        <v>225</v>
      </c>
      <c r="C52" s="152" t="s">
        <v>224</v>
      </c>
      <c r="D52" s="160"/>
      <c r="E52" s="160">
        <v>41214.199999999997</v>
      </c>
      <c r="F52" s="156">
        <f>SUM(G52:P52)</f>
        <v>13738.1</v>
      </c>
      <c r="G52" s="156"/>
      <c r="H52" s="156"/>
      <c r="I52" s="156"/>
      <c r="J52" s="156"/>
      <c r="K52" s="156"/>
      <c r="L52" s="156"/>
      <c r="M52" s="156"/>
      <c r="N52" s="156"/>
      <c r="O52" s="156"/>
      <c r="P52" s="156">
        <v>13738.1</v>
      </c>
      <c r="Q52" s="156">
        <v>13738.1</v>
      </c>
      <c r="R52" s="156">
        <f t="shared" si="57"/>
        <v>0</v>
      </c>
      <c r="S52" s="161">
        <f t="shared" si="62"/>
        <v>100</v>
      </c>
      <c r="T52" s="156">
        <f t="shared" ref="T52:T55" si="63">Q52</f>
        <v>13738.1</v>
      </c>
      <c r="U52" s="156">
        <f t="shared" ref="U52:U55" si="64">F52-T52</f>
        <v>0</v>
      </c>
      <c r="V52" s="161">
        <f t="shared" si="38"/>
        <v>100</v>
      </c>
      <c r="W52" s="161">
        <f t="shared" ref="W52:W54" si="65">F52/E52*100</f>
        <v>33.33341421160668</v>
      </c>
      <c r="X52" s="156"/>
      <c r="Y52" s="157"/>
      <c r="Z52" s="158"/>
      <c r="AA52" s="153"/>
      <c r="AB52" s="153"/>
      <c r="AC52" s="153"/>
      <c r="AD52" s="154"/>
    </row>
    <row r="53" spans="1:33" s="150" customFormat="1" ht="58.5" x14ac:dyDescent="0.25">
      <c r="A53" s="151">
        <f>A52+1</f>
        <v>2</v>
      </c>
      <c r="B53" s="155" t="s">
        <v>218</v>
      </c>
      <c r="C53" s="152" t="s">
        <v>219</v>
      </c>
      <c r="D53" s="160"/>
      <c r="E53" s="160"/>
      <c r="F53" s="156">
        <f t="shared" si="13"/>
        <v>0</v>
      </c>
      <c r="G53" s="156"/>
      <c r="H53" s="156"/>
      <c r="I53" s="156"/>
      <c r="J53" s="156"/>
      <c r="K53" s="156"/>
      <c r="L53" s="156"/>
      <c r="M53" s="156"/>
      <c r="N53" s="156"/>
      <c r="O53" s="156"/>
      <c r="P53" s="156">
        <v>0</v>
      </c>
      <c r="Q53" s="156"/>
      <c r="R53" s="156">
        <f t="shared" si="57"/>
        <v>0</v>
      </c>
      <c r="S53" s="161"/>
      <c r="T53" s="156">
        <f t="shared" si="63"/>
        <v>0</v>
      </c>
      <c r="U53" s="156">
        <f t="shared" si="64"/>
        <v>0</v>
      </c>
      <c r="V53" s="161"/>
      <c r="W53" s="161"/>
      <c r="X53" s="156">
        <v>10895.4</v>
      </c>
      <c r="Y53" s="157">
        <f t="shared" si="53"/>
        <v>-10895.4</v>
      </c>
      <c r="Z53" s="158"/>
      <c r="AA53" s="153"/>
      <c r="AB53" s="153"/>
      <c r="AC53" s="153"/>
      <c r="AD53" s="154"/>
    </row>
    <row r="54" spans="1:33" s="150" customFormat="1" ht="136.5" x14ac:dyDescent="0.25">
      <c r="A54" s="151">
        <f>A53+1</f>
        <v>3</v>
      </c>
      <c r="B54" s="155" t="s">
        <v>192</v>
      </c>
      <c r="C54" s="152" t="s">
        <v>193</v>
      </c>
      <c r="D54" s="160"/>
      <c r="E54" s="160">
        <v>13299</v>
      </c>
      <c r="F54" s="156">
        <f t="shared" si="13"/>
        <v>13299</v>
      </c>
      <c r="G54" s="156"/>
      <c r="H54" s="156"/>
      <c r="I54" s="156"/>
      <c r="J54" s="156"/>
      <c r="K54" s="156"/>
      <c r="L54" s="156">
        <v>5960.1</v>
      </c>
      <c r="M54" s="156">
        <v>3669.5</v>
      </c>
      <c r="N54" s="156">
        <v>3669.4</v>
      </c>
      <c r="O54" s="156">
        <v>0</v>
      </c>
      <c r="P54" s="156">
        <v>0</v>
      </c>
      <c r="Q54" s="156">
        <v>13299</v>
      </c>
      <c r="R54" s="156">
        <f t="shared" ref="R54:R55" si="66">F54-Q54</f>
        <v>0</v>
      </c>
      <c r="S54" s="161">
        <f t="shared" ref="S54" si="67">F54/Q54*100</f>
        <v>100</v>
      </c>
      <c r="T54" s="156">
        <f t="shared" si="63"/>
        <v>13299</v>
      </c>
      <c r="U54" s="156">
        <f t="shared" si="64"/>
        <v>0</v>
      </c>
      <c r="V54" s="161">
        <f t="shared" ref="V54" si="68">F54/T54*100</f>
        <v>100</v>
      </c>
      <c r="W54" s="161">
        <f t="shared" si="65"/>
        <v>100</v>
      </c>
      <c r="X54" s="156">
        <v>13474.3</v>
      </c>
      <c r="Y54" s="157">
        <f t="shared" si="53"/>
        <v>-175.29999999999927</v>
      </c>
      <c r="Z54" s="158">
        <f t="shared" ref="Z54:Z55" si="69">F54/X54*100</f>
        <v>98.699004772047545</v>
      </c>
      <c r="AA54" s="153"/>
      <c r="AB54" s="153"/>
      <c r="AC54" s="153"/>
      <c r="AD54" s="154"/>
    </row>
    <row r="55" spans="1:33" s="150" customFormat="1" ht="58.5" x14ac:dyDescent="0.25">
      <c r="A55" s="151">
        <f>A54+1</f>
        <v>4</v>
      </c>
      <c r="B55" s="155" t="s">
        <v>198</v>
      </c>
      <c r="C55" s="152" t="s">
        <v>199</v>
      </c>
      <c r="D55" s="160"/>
      <c r="E55" s="160"/>
      <c r="F55" s="156">
        <f t="shared" si="13"/>
        <v>0</v>
      </c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>
        <f t="shared" si="66"/>
        <v>0</v>
      </c>
      <c r="S55" s="161"/>
      <c r="T55" s="156">
        <f t="shared" si="63"/>
        <v>0</v>
      </c>
      <c r="U55" s="156">
        <f t="shared" si="64"/>
        <v>0</v>
      </c>
      <c r="V55" s="161"/>
      <c r="W55" s="161"/>
      <c r="X55" s="156">
        <v>841</v>
      </c>
      <c r="Y55" s="157">
        <f t="shared" si="53"/>
        <v>-841</v>
      </c>
      <c r="Z55" s="158">
        <f t="shared" si="69"/>
        <v>0</v>
      </c>
      <c r="AA55" s="153"/>
      <c r="AB55" s="153"/>
      <c r="AC55" s="153"/>
      <c r="AD55" s="154"/>
    </row>
    <row r="56" spans="1:33" s="150" customFormat="1" ht="39" x14ac:dyDescent="0.25">
      <c r="A56" s="151">
        <f t="shared" ref="A56:A59" si="70">A55+1</f>
        <v>5</v>
      </c>
      <c r="B56" s="155" t="s">
        <v>135</v>
      </c>
      <c r="C56" s="152" t="s">
        <v>55</v>
      </c>
      <c r="D56" s="160">
        <v>599998.4</v>
      </c>
      <c r="E56" s="160">
        <v>898950.2</v>
      </c>
      <c r="F56" s="156">
        <f t="shared" si="13"/>
        <v>749474.4</v>
      </c>
      <c r="G56" s="156">
        <v>68639.8</v>
      </c>
      <c r="H56" s="156">
        <v>68639.8</v>
      </c>
      <c r="I56" s="156">
        <v>68639.8</v>
      </c>
      <c r="J56" s="156">
        <v>68639.8</v>
      </c>
      <c r="K56" s="156">
        <v>87479.8</v>
      </c>
      <c r="L56" s="156">
        <v>175079.6</v>
      </c>
      <c r="M56" s="156">
        <v>31439.9</v>
      </c>
      <c r="N56" s="156">
        <v>31439.9</v>
      </c>
      <c r="O56" s="156">
        <v>74738</v>
      </c>
      <c r="P56" s="156">
        <v>74738</v>
      </c>
      <c r="Q56" s="156">
        <v>749474.4</v>
      </c>
      <c r="R56" s="156">
        <f t="shared" si="57"/>
        <v>0</v>
      </c>
      <c r="S56" s="161">
        <f t="shared" si="62"/>
        <v>100</v>
      </c>
      <c r="T56" s="156">
        <f>Q56</f>
        <v>749474.4</v>
      </c>
      <c r="U56" s="156">
        <f t="shared" si="52"/>
        <v>0</v>
      </c>
      <c r="V56" s="161">
        <f t="shared" si="38"/>
        <v>100</v>
      </c>
      <c r="W56" s="161">
        <f>F56/E56*100</f>
        <v>83.372182352259344</v>
      </c>
      <c r="X56" s="156">
        <v>723093.9</v>
      </c>
      <c r="Y56" s="157">
        <f t="shared" si="53"/>
        <v>26380.5</v>
      </c>
      <c r="Z56" s="158">
        <f>F56/X56*100</f>
        <v>103.64828136428754</v>
      </c>
      <c r="AA56" s="153"/>
      <c r="AB56" s="153"/>
      <c r="AC56" s="153"/>
      <c r="AD56" s="154"/>
    </row>
    <row r="57" spans="1:33" s="150" customFormat="1" ht="58.5" x14ac:dyDescent="0.25">
      <c r="A57" s="151">
        <f t="shared" si="70"/>
        <v>6</v>
      </c>
      <c r="B57" s="155" t="s">
        <v>161</v>
      </c>
      <c r="C57" s="152" t="s">
        <v>160</v>
      </c>
      <c r="D57" s="160"/>
      <c r="E57" s="160">
        <v>3529.8</v>
      </c>
      <c r="F57" s="156">
        <f t="shared" si="13"/>
        <v>2824</v>
      </c>
      <c r="G57" s="156">
        <v>353</v>
      </c>
      <c r="H57" s="156">
        <v>353</v>
      </c>
      <c r="I57" s="156">
        <v>353</v>
      </c>
      <c r="J57" s="156">
        <v>353</v>
      </c>
      <c r="K57" s="156">
        <v>353</v>
      </c>
      <c r="L57" s="156">
        <v>353</v>
      </c>
      <c r="M57" s="156">
        <v>0</v>
      </c>
      <c r="N57" s="156"/>
      <c r="O57" s="156">
        <v>353</v>
      </c>
      <c r="P57" s="156">
        <v>353</v>
      </c>
      <c r="Q57" s="156">
        <v>2824</v>
      </c>
      <c r="R57" s="156">
        <f t="shared" si="57"/>
        <v>0</v>
      </c>
      <c r="S57" s="161">
        <f t="shared" si="62"/>
        <v>100</v>
      </c>
      <c r="T57" s="156">
        <f t="shared" ref="T57:T71" si="71">Q57</f>
        <v>2824</v>
      </c>
      <c r="U57" s="156">
        <f t="shared" ref="U57:U71" si="72">F57-T57</f>
        <v>0</v>
      </c>
      <c r="V57" s="161">
        <f t="shared" ref="V57:V71" si="73">F57/T57*100</f>
        <v>100</v>
      </c>
      <c r="W57" s="161">
        <f t="shared" si="39"/>
        <v>80.004532834721516</v>
      </c>
      <c r="X57" s="156"/>
      <c r="Y57" s="157">
        <f t="shared" si="53"/>
        <v>2824</v>
      </c>
      <c r="Z57" s="158"/>
      <c r="AA57" s="153"/>
      <c r="AB57" s="153"/>
      <c r="AC57" s="153"/>
      <c r="AD57" s="154"/>
    </row>
    <row r="58" spans="1:33" s="150" customFormat="1" ht="78" x14ac:dyDescent="0.25">
      <c r="A58" s="151">
        <f t="shared" si="70"/>
        <v>7</v>
      </c>
      <c r="B58" s="155" t="s">
        <v>220</v>
      </c>
      <c r="C58" s="152" t="s">
        <v>221</v>
      </c>
      <c r="D58" s="160"/>
      <c r="E58" s="160"/>
      <c r="F58" s="156">
        <f t="shared" si="13"/>
        <v>0</v>
      </c>
      <c r="G58" s="156"/>
      <c r="H58" s="156"/>
      <c r="I58" s="156"/>
      <c r="J58" s="156"/>
      <c r="K58" s="156"/>
      <c r="L58" s="156"/>
      <c r="M58" s="156"/>
      <c r="N58" s="156"/>
      <c r="O58" s="156"/>
      <c r="P58" s="156">
        <v>0</v>
      </c>
      <c r="Q58" s="156"/>
      <c r="R58" s="156"/>
      <c r="S58" s="161"/>
      <c r="T58" s="156"/>
      <c r="U58" s="156"/>
      <c r="V58" s="161"/>
      <c r="W58" s="161"/>
      <c r="X58" s="156">
        <v>1788</v>
      </c>
      <c r="Y58" s="157"/>
      <c r="Z58" s="158"/>
      <c r="AA58" s="153"/>
      <c r="AB58" s="153"/>
      <c r="AC58" s="153"/>
      <c r="AD58" s="154"/>
    </row>
    <row r="59" spans="1:33" s="150" customFormat="1" ht="78" x14ac:dyDescent="0.25">
      <c r="A59" s="151">
        <f t="shared" si="70"/>
        <v>8</v>
      </c>
      <c r="B59" s="155" t="s">
        <v>166</v>
      </c>
      <c r="C59" s="152" t="s">
        <v>165</v>
      </c>
      <c r="D59" s="160"/>
      <c r="E59" s="160">
        <v>25364.7</v>
      </c>
      <c r="F59" s="156">
        <f t="shared" si="13"/>
        <v>25364.699999999997</v>
      </c>
      <c r="G59" s="156"/>
      <c r="H59" s="156"/>
      <c r="I59" s="156"/>
      <c r="J59" s="156"/>
      <c r="K59" s="156">
        <v>7165.2</v>
      </c>
      <c r="L59" s="156">
        <v>7165.2</v>
      </c>
      <c r="M59" s="156">
        <v>7165.2</v>
      </c>
      <c r="N59" s="156">
        <v>3869.1</v>
      </c>
      <c r="O59" s="156">
        <v>0</v>
      </c>
      <c r="P59" s="156">
        <v>0</v>
      </c>
      <c r="Q59" s="156">
        <v>25364.7</v>
      </c>
      <c r="R59" s="156">
        <f t="shared" si="57"/>
        <v>0</v>
      </c>
      <c r="S59" s="161">
        <f t="shared" si="62"/>
        <v>99.999999999999986</v>
      </c>
      <c r="T59" s="156">
        <f t="shared" si="71"/>
        <v>25364.7</v>
      </c>
      <c r="U59" s="156">
        <f t="shared" si="72"/>
        <v>0</v>
      </c>
      <c r="V59" s="161">
        <f t="shared" si="73"/>
        <v>99.999999999999986</v>
      </c>
      <c r="W59" s="161">
        <f t="shared" si="39"/>
        <v>99.999999999999986</v>
      </c>
      <c r="X59" s="156"/>
      <c r="Y59" s="157">
        <f t="shared" si="53"/>
        <v>25364.699999999997</v>
      </c>
      <c r="Z59" s="158"/>
      <c r="AA59" s="153"/>
      <c r="AB59" s="153"/>
      <c r="AC59" s="153"/>
      <c r="AD59" s="154"/>
    </row>
    <row r="60" spans="1:33" s="150" customFormat="1" ht="58.5" x14ac:dyDescent="0.25">
      <c r="A60" s="151">
        <f t="shared" ref="A60:A72" si="74">A59+1</f>
        <v>9</v>
      </c>
      <c r="B60" s="155" t="s">
        <v>163</v>
      </c>
      <c r="C60" s="152" t="s">
        <v>162</v>
      </c>
      <c r="D60" s="160"/>
      <c r="E60" s="160">
        <v>90822.1</v>
      </c>
      <c r="F60" s="156">
        <f t="shared" si="13"/>
        <v>64474.7</v>
      </c>
      <c r="G60" s="156">
        <v>6048.4</v>
      </c>
      <c r="H60" s="156">
        <v>6377</v>
      </c>
      <c r="I60" s="156">
        <v>6212.7</v>
      </c>
      <c r="J60" s="156">
        <v>6212.7</v>
      </c>
      <c r="K60" s="156">
        <v>6212.7</v>
      </c>
      <c r="L60" s="156">
        <v>6218.5</v>
      </c>
      <c r="M60" s="156">
        <v>0</v>
      </c>
      <c r="N60" s="156">
        <v>845.3</v>
      </c>
      <c r="O60" s="156">
        <v>13173.7</v>
      </c>
      <c r="P60" s="156">
        <v>13173.7</v>
      </c>
      <c r="Q60" s="156">
        <v>64474.7</v>
      </c>
      <c r="R60" s="156">
        <f>F60-Q60</f>
        <v>0</v>
      </c>
      <c r="S60" s="161">
        <f t="shared" si="62"/>
        <v>100</v>
      </c>
      <c r="T60" s="156">
        <f t="shared" si="71"/>
        <v>64474.7</v>
      </c>
      <c r="U60" s="156">
        <f t="shared" si="72"/>
        <v>0</v>
      </c>
      <c r="V60" s="161">
        <f t="shared" si="73"/>
        <v>100</v>
      </c>
      <c r="W60" s="161">
        <f t="shared" si="39"/>
        <v>70.990100427098682</v>
      </c>
      <c r="X60" s="156"/>
      <c r="Y60" s="157">
        <f t="shared" si="53"/>
        <v>64474.7</v>
      </c>
      <c r="Z60" s="158"/>
      <c r="AA60" s="153"/>
      <c r="AB60" s="153"/>
      <c r="AC60" s="153"/>
      <c r="AD60" s="154"/>
    </row>
    <row r="61" spans="1:33" s="150" customFormat="1" ht="23.25" x14ac:dyDescent="0.25">
      <c r="A61" s="151">
        <f t="shared" si="74"/>
        <v>10</v>
      </c>
      <c r="B61" s="155" t="s">
        <v>167</v>
      </c>
      <c r="C61" s="152" t="s">
        <v>168</v>
      </c>
      <c r="D61" s="160"/>
      <c r="E61" s="160">
        <v>1795.681</v>
      </c>
      <c r="F61" s="156">
        <f t="shared" si="13"/>
        <v>1795.681</v>
      </c>
      <c r="G61" s="156"/>
      <c r="H61" s="156"/>
      <c r="I61" s="156">
        <v>337.25700000000001</v>
      </c>
      <c r="J61" s="156">
        <v>667.202</v>
      </c>
      <c r="K61" s="156">
        <v>791.22199999999998</v>
      </c>
      <c r="L61" s="156"/>
      <c r="M61" s="156">
        <v>0</v>
      </c>
      <c r="N61" s="156"/>
      <c r="O61" s="156">
        <v>0</v>
      </c>
      <c r="P61" s="156">
        <v>0</v>
      </c>
      <c r="Q61" s="156">
        <v>1795.681</v>
      </c>
      <c r="R61" s="156">
        <f>F61-Q61</f>
        <v>0</v>
      </c>
      <c r="S61" s="161">
        <f t="shared" si="62"/>
        <v>100</v>
      </c>
      <c r="T61" s="156">
        <f t="shared" si="71"/>
        <v>1795.681</v>
      </c>
      <c r="U61" s="156">
        <f t="shared" si="72"/>
        <v>0</v>
      </c>
      <c r="V61" s="161">
        <f t="shared" si="73"/>
        <v>100</v>
      </c>
      <c r="W61" s="161">
        <f t="shared" ref="W61" si="75">F61/E61*100</f>
        <v>100</v>
      </c>
      <c r="X61" s="156">
        <v>5159.018</v>
      </c>
      <c r="Y61" s="157">
        <f t="shared" si="53"/>
        <v>-3363.337</v>
      </c>
      <c r="Z61" s="158">
        <f>F61/X61*100</f>
        <v>34.806643434855239</v>
      </c>
      <c r="AA61" s="153"/>
      <c r="AB61" s="153"/>
      <c r="AC61" s="153"/>
      <c r="AD61" s="154"/>
    </row>
    <row r="62" spans="1:33" s="150" customFormat="1" ht="390" x14ac:dyDescent="0.25">
      <c r="A62" s="151">
        <f t="shared" si="74"/>
        <v>11</v>
      </c>
      <c r="B62" s="155" t="s">
        <v>195</v>
      </c>
      <c r="C62" s="152" t="s">
        <v>194</v>
      </c>
      <c r="D62" s="160"/>
      <c r="E62" s="160">
        <v>137410.092</v>
      </c>
      <c r="F62" s="156">
        <f t="shared" si="13"/>
        <v>137410.092</v>
      </c>
      <c r="G62" s="156"/>
      <c r="H62" s="156"/>
      <c r="I62" s="156"/>
      <c r="J62" s="156"/>
      <c r="K62" s="156"/>
      <c r="L62" s="156"/>
      <c r="M62" s="156"/>
      <c r="N62" s="156">
        <v>44792.362999999998</v>
      </c>
      <c r="O62" s="156">
        <v>92617.729000000007</v>
      </c>
      <c r="P62" s="156">
        <v>0</v>
      </c>
      <c r="Q62" s="156">
        <v>137410.092</v>
      </c>
      <c r="R62" s="156">
        <f t="shared" ref="R62:R65" si="76">F62-Q62</f>
        <v>0</v>
      </c>
      <c r="S62" s="161">
        <f t="shared" si="62"/>
        <v>100</v>
      </c>
      <c r="T62" s="156">
        <f t="shared" ref="T62:T65" si="77">Q62</f>
        <v>137410.092</v>
      </c>
      <c r="U62" s="156">
        <f t="shared" ref="U62" si="78">F62-T62</f>
        <v>0</v>
      </c>
      <c r="V62" s="161">
        <f t="shared" ref="V62" si="79">F62/T62*100</f>
        <v>100</v>
      </c>
      <c r="W62" s="161">
        <f t="shared" ref="W62" si="80">F62/E62*100</f>
        <v>100</v>
      </c>
      <c r="X62" s="156"/>
      <c r="Y62" s="157">
        <f t="shared" ref="Y62:Y65" si="81">F62-X62</f>
        <v>137410.092</v>
      </c>
      <c r="Z62" s="158"/>
      <c r="AA62" s="153"/>
      <c r="AB62" s="153"/>
      <c r="AC62" s="153"/>
      <c r="AD62" s="154"/>
    </row>
    <row r="63" spans="1:33" s="150" customFormat="1" ht="370.5" x14ac:dyDescent="0.25">
      <c r="A63" s="151">
        <f t="shared" si="74"/>
        <v>12</v>
      </c>
      <c r="B63" s="155" t="s">
        <v>203</v>
      </c>
      <c r="C63" s="152">
        <v>41050400</v>
      </c>
      <c r="D63" s="160"/>
      <c r="E63" s="160"/>
      <c r="F63" s="156">
        <f t="shared" si="13"/>
        <v>0</v>
      </c>
      <c r="G63" s="156"/>
      <c r="H63" s="156"/>
      <c r="I63" s="156"/>
      <c r="J63" s="156"/>
      <c r="K63" s="156"/>
      <c r="L63" s="156"/>
      <c r="M63" s="156"/>
      <c r="N63" s="156"/>
      <c r="O63" s="156">
        <v>0</v>
      </c>
      <c r="P63" s="156">
        <v>0</v>
      </c>
      <c r="Q63" s="156">
        <v>0</v>
      </c>
      <c r="R63" s="156">
        <f t="shared" si="76"/>
        <v>0</v>
      </c>
      <c r="S63" s="161"/>
      <c r="T63" s="156">
        <f t="shared" si="77"/>
        <v>0</v>
      </c>
      <c r="U63" s="156">
        <f t="shared" ref="U63:U65" si="82">F63-T63</f>
        <v>0</v>
      </c>
      <c r="V63" s="161"/>
      <c r="W63" s="161"/>
      <c r="X63" s="156">
        <v>123718.74299999999</v>
      </c>
      <c r="Y63" s="157">
        <f t="shared" si="81"/>
        <v>-123718.74299999999</v>
      </c>
      <c r="Z63" s="158">
        <f t="shared" ref="Z63:Z65" si="83">F63/X63*100</f>
        <v>0</v>
      </c>
      <c r="AA63" s="153"/>
      <c r="AB63" s="153"/>
      <c r="AC63" s="153"/>
      <c r="AD63" s="154"/>
    </row>
    <row r="64" spans="1:33" s="150" customFormat="1" ht="253.5" x14ac:dyDescent="0.25">
      <c r="A64" s="151">
        <f t="shared" si="74"/>
        <v>13</v>
      </c>
      <c r="B64" s="155" t="s">
        <v>201</v>
      </c>
      <c r="C64" s="152">
        <v>41050500</v>
      </c>
      <c r="D64" s="160"/>
      <c r="E64" s="160"/>
      <c r="F64" s="156">
        <f t="shared" si="13"/>
        <v>0</v>
      </c>
      <c r="G64" s="156"/>
      <c r="H64" s="156"/>
      <c r="I64" s="156"/>
      <c r="J64" s="156"/>
      <c r="K64" s="156"/>
      <c r="L64" s="156"/>
      <c r="M64" s="156"/>
      <c r="N64" s="156"/>
      <c r="O64" s="156">
        <v>0</v>
      </c>
      <c r="P64" s="156">
        <v>0</v>
      </c>
      <c r="Q64" s="156">
        <v>0</v>
      </c>
      <c r="R64" s="156">
        <f t="shared" si="76"/>
        <v>0</v>
      </c>
      <c r="S64" s="161"/>
      <c r="T64" s="156">
        <f t="shared" si="77"/>
        <v>0</v>
      </c>
      <c r="U64" s="156">
        <f t="shared" si="82"/>
        <v>0</v>
      </c>
      <c r="V64" s="161"/>
      <c r="W64" s="161"/>
      <c r="X64" s="156">
        <v>6536.9610000000002</v>
      </c>
      <c r="Y64" s="157">
        <f t="shared" si="81"/>
        <v>-6536.9610000000002</v>
      </c>
      <c r="Z64" s="158">
        <f t="shared" si="83"/>
        <v>0</v>
      </c>
      <c r="AA64" s="153"/>
      <c r="AB64" s="153"/>
      <c r="AC64" s="153"/>
      <c r="AD64" s="154"/>
    </row>
    <row r="65" spans="1:30" s="150" customFormat="1" ht="351" x14ac:dyDescent="0.25">
      <c r="A65" s="151">
        <f t="shared" si="74"/>
        <v>14</v>
      </c>
      <c r="B65" s="155" t="s">
        <v>202</v>
      </c>
      <c r="C65" s="152">
        <v>41050600</v>
      </c>
      <c r="D65" s="160"/>
      <c r="E65" s="160"/>
      <c r="F65" s="156">
        <f t="shared" si="13"/>
        <v>0</v>
      </c>
      <c r="G65" s="156"/>
      <c r="H65" s="156"/>
      <c r="I65" s="156"/>
      <c r="J65" s="156"/>
      <c r="K65" s="156"/>
      <c r="L65" s="156"/>
      <c r="M65" s="156"/>
      <c r="N65" s="156"/>
      <c r="O65" s="156">
        <v>0</v>
      </c>
      <c r="P65" s="156">
        <v>0</v>
      </c>
      <c r="Q65" s="156">
        <v>0</v>
      </c>
      <c r="R65" s="156">
        <f t="shared" si="76"/>
        <v>0</v>
      </c>
      <c r="S65" s="161"/>
      <c r="T65" s="156">
        <f t="shared" si="77"/>
        <v>0</v>
      </c>
      <c r="U65" s="156">
        <f t="shared" si="82"/>
        <v>0</v>
      </c>
      <c r="V65" s="161"/>
      <c r="W65" s="161"/>
      <c r="X65" s="156">
        <v>27497.332000000002</v>
      </c>
      <c r="Y65" s="157">
        <f t="shared" si="81"/>
        <v>-27497.332000000002</v>
      </c>
      <c r="Z65" s="158">
        <f t="shared" si="83"/>
        <v>0</v>
      </c>
      <c r="AA65" s="153"/>
      <c r="AB65" s="153"/>
      <c r="AC65" s="153"/>
      <c r="AD65" s="154"/>
    </row>
    <row r="66" spans="1:30" s="150" customFormat="1" ht="39" x14ac:dyDescent="0.25">
      <c r="A66" s="151">
        <f t="shared" si="74"/>
        <v>15</v>
      </c>
      <c r="B66" s="117" t="s">
        <v>136</v>
      </c>
      <c r="C66" s="97" t="s">
        <v>112</v>
      </c>
      <c r="D66" s="160">
        <v>18676.11</v>
      </c>
      <c r="E66" s="160">
        <v>27518.71</v>
      </c>
      <c r="F66" s="156">
        <f t="shared" si="13"/>
        <v>22963.454000000002</v>
      </c>
      <c r="G66" s="156">
        <v>2136.527</v>
      </c>
      <c r="H66" s="156">
        <v>2136.527</v>
      </c>
      <c r="I66" s="156">
        <v>2136.527</v>
      </c>
      <c r="J66" s="156">
        <v>2136.527</v>
      </c>
      <c r="K66" s="156">
        <v>2722.953</v>
      </c>
      <c r="L66" s="156">
        <v>5449.6769999999997</v>
      </c>
      <c r="M66" s="156">
        <v>978.58</v>
      </c>
      <c r="N66" s="156">
        <v>711.09199999999998</v>
      </c>
      <c r="O66" s="156">
        <v>2277.5219999999999</v>
      </c>
      <c r="P66" s="156">
        <v>2277.5219999999999</v>
      </c>
      <c r="Q66" s="156">
        <v>22963.454000000002</v>
      </c>
      <c r="R66" s="156">
        <f t="shared" ref="R66:R80" si="84">F66-Q66</f>
        <v>0</v>
      </c>
      <c r="S66" s="161">
        <f t="shared" ref="S66:S72" si="85">F66/Q66*100</f>
        <v>100</v>
      </c>
      <c r="T66" s="156">
        <f t="shared" si="71"/>
        <v>22963.454000000002</v>
      </c>
      <c r="U66" s="156">
        <f t="shared" si="72"/>
        <v>0</v>
      </c>
      <c r="V66" s="161">
        <f t="shared" si="73"/>
        <v>100</v>
      </c>
      <c r="W66" s="161">
        <f t="shared" ref="W66:W75" si="86">F66/E66*100</f>
        <v>83.446694994060408</v>
      </c>
      <c r="X66" s="156">
        <v>19276.347000000002</v>
      </c>
      <c r="Y66" s="157">
        <f t="shared" si="53"/>
        <v>3687.107</v>
      </c>
      <c r="Z66" s="158">
        <f>F66/X66*100</f>
        <v>119.12762309165737</v>
      </c>
    </row>
    <row r="67" spans="1:30" s="150" customFormat="1" ht="58.5" x14ac:dyDescent="0.25">
      <c r="A67" s="151">
        <f t="shared" si="74"/>
        <v>16</v>
      </c>
      <c r="B67" s="117" t="s">
        <v>204</v>
      </c>
      <c r="C67" s="97">
        <v>41051200</v>
      </c>
      <c r="D67" s="160"/>
      <c r="E67" s="160"/>
      <c r="F67" s="156">
        <f t="shared" si="13"/>
        <v>0</v>
      </c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61"/>
      <c r="T67" s="156"/>
      <c r="U67" s="156"/>
      <c r="V67" s="161"/>
      <c r="W67" s="161"/>
      <c r="X67" s="156">
        <v>2257.1999999999998</v>
      </c>
      <c r="Y67" s="157">
        <f t="shared" ref="Y67:Y69" si="87">F67-X67</f>
        <v>-2257.1999999999998</v>
      </c>
      <c r="Z67" s="158">
        <f t="shared" ref="Z67:Z69" si="88">F67/X67*100</f>
        <v>0</v>
      </c>
    </row>
    <row r="68" spans="1:30" s="150" customFormat="1" ht="78" x14ac:dyDescent="0.25">
      <c r="A68" s="151">
        <f t="shared" si="74"/>
        <v>17</v>
      </c>
      <c r="B68" s="117" t="s">
        <v>222</v>
      </c>
      <c r="C68" s="97" t="s">
        <v>223</v>
      </c>
      <c r="D68" s="160"/>
      <c r="E68" s="160"/>
      <c r="F68" s="156">
        <f t="shared" si="13"/>
        <v>0</v>
      </c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61"/>
      <c r="T68" s="156"/>
      <c r="U68" s="156"/>
      <c r="V68" s="161"/>
      <c r="W68" s="161"/>
      <c r="X68" s="156">
        <v>14655</v>
      </c>
      <c r="Y68" s="157">
        <f t="shared" si="87"/>
        <v>-14655</v>
      </c>
      <c r="Z68" s="158"/>
    </row>
    <row r="69" spans="1:30" s="150" customFormat="1" ht="78" x14ac:dyDescent="0.25">
      <c r="A69" s="151">
        <f t="shared" si="74"/>
        <v>18</v>
      </c>
      <c r="B69" s="117" t="s">
        <v>205</v>
      </c>
      <c r="C69" s="97" t="s">
        <v>206</v>
      </c>
      <c r="D69" s="160"/>
      <c r="E69" s="160"/>
      <c r="F69" s="156">
        <f t="shared" si="13"/>
        <v>0</v>
      </c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61"/>
      <c r="T69" s="156"/>
      <c r="U69" s="156"/>
      <c r="V69" s="161"/>
      <c r="W69" s="161"/>
      <c r="X69" s="156">
        <v>755.755</v>
      </c>
      <c r="Y69" s="157">
        <f t="shared" si="87"/>
        <v>-755.755</v>
      </c>
      <c r="Z69" s="158">
        <f t="shared" si="88"/>
        <v>0</v>
      </c>
    </row>
    <row r="70" spans="1:30" s="150" customFormat="1" ht="78" x14ac:dyDescent="0.25">
      <c r="A70" s="151">
        <f t="shared" si="74"/>
        <v>19</v>
      </c>
      <c r="B70" s="117" t="s">
        <v>187</v>
      </c>
      <c r="C70" s="97" t="s">
        <v>188</v>
      </c>
      <c r="D70" s="160"/>
      <c r="E70" s="160">
        <v>79.055999999999997</v>
      </c>
      <c r="F70" s="156">
        <f t="shared" si="13"/>
        <v>61.488</v>
      </c>
      <c r="G70" s="156"/>
      <c r="H70" s="156"/>
      <c r="I70" s="156"/>
      <c r="J70" s="156">
        <v>8.7840000000000007</v>
      </c>
      <c r="K70" s="156">
        <v>8.7840000000000007</v>
      </c>
      <c r="L70" s="156">
        <v>8.7840000000000007</v>
      </c>
      <c r="M70" s="156">
        <v>8.7840000000000007</v>
      </c>
      <c r="N70" s="156">
        <v>8.7840000000000007</v>
      </c>
      <c r="O70" s="156">
        <v>8.7840000000000007</v>
      </c>
      <c r="P70" s="156">
        <v>8.7840000000000007</v>
      </c>
      <c r="Q70" s="156">
        <v>61.488</v>
      </c>
      <c r="R70" s="156">
        <f t="shared" ref="R70" si="89">F70-Q70</f>
        <v>0</v>
      </c>
      <c r="S70" s="161">
        <f t="shared" ref="S70" si="90">F70/Q70*100</f>
        <v>100</v>
      </c>
      <c r="T70" s="156">
        <f t="shared" si="71"/>
        <v>61.488</v>
      </c>
      <c r="U70" s="156">
        <f t="shared" si="72"/>
        <v>0</v>
      </c>
      <c r="V70" s="161">
        <f t="shared" si="73"/>
        <v>100</v>
      </c>
      <c r="W70" s="161">
        <f t="shared" si="86"/>
        <v>77.777777777777786</v>
      </c>
      <c r="X70" s="156">
        <v>51.972000000000001</v>
      </c>
      <c r="Y70" s="157">
        <f t="shared" ref="Y70" si="91">F70-X70</f>
        <v>9.5159999999999982</v>
      </c>
      <c r="Z70" s="158">
        <f>F70/X70*100</f>
        <v>118.30985915492957</v>
      </c>
    </row>
    <row r="71" spans="1:30" s="150" customFormat="1" ht="117" x14ac:dyDescent="0.25">
      <c r="A71" s="151">
        <f t="shared" si="74"/>
        <v>20</v>
      </c>
      <c r="B71" s="117" t="s">
        <v>173</v>
      </c>
      <c r="C71" s="97">
        <v>41059300</v>
      </c>
      <c r="D71" s="160"/>
      <c r="E71" s="160">
        <v>4550.3829999999998</v>
      </c>
      <c r="F71" s="156">
        <f t="shared" si="13"/>
        <v>3900.6980000000003</v>
      </c>
      <c r="G71" s="156">
        <v>0</v>
      </c>
      <c r="H71" s="156">
        <v>773.75400000000002</v>
      </c>
      <c r="I71" s="156">
        <v>386.87700000000001</v>
      </c>
      <c r="J71" s="156">
        <v>386.87700000000001</v>
      </c>
      <c r="K71" s="156">
        <v>386.87700000000001</v>
      </c>
      <c r="L71" s="156">
        <v>386.87700000000001</v>
      </c>
      <c r="M71" s="156">
        <v>386.87700000000001</v>
      </c>
      <c r="N71" s="156">
        <v>386.87700000000001</v>
      </c>
      <c r="O71" s="156">
        <v>276.79000000000002</v>
      </c>
      <c r="P71" s="156">
        <v>528.89200000000005</v>
      </c>
      <c r="Q71" s="156">
        <v>3900.6979999999999</v>
      </c>
      <c r="R71" s="156">
        <f t="shared" si="84"/>
        <v>0</v>
      </c>
      <c r="S71" s="161">
        <f t="shared" si="85"/>
        <v>100.00000000000003</v>
      </c>
      <c r="T71" s="156">
        <f t="shared" si="71"/>
        <v>3900.6979999999999</v>
      </c>
      <c r="U71" s="156">
        <f t="shared" si="72"/>
        <v>0</v>
      </c>
      <c r="V71" s="161">
        <f t="shared" si="73"/>
        <v>100.00000000000003</v>
      </c>
      <c r="W71" s="161">
        <f t="shared" si="86"/>
        <v>85.722410619062188</v>
      </c>
      <c r="X71" s="156">
        <v>0</v>
      </c>
      <c r="Y71" s="157">
        <f t="shared" si="53"/>
        <v>3900.6980000000003</v>
      </c>
      <c r="Z71" s="158"/>
    </row>
    <row r="72" spans="1:30" s="150" customFormat="1" ht="23.25" x14ac:dyDescent="0.25">
      <c r="A72" s="151">
        <f t="shared" si="74"/>
        <v>21</v>
      </c>
      <c r="B72" s="118" t="s">
        <v>137</v>
      </c>
      <c r="C72" s="97" t="s">
        <v>104</v>
      </c>
      <c r="D72" s="160">
        <f>SUM(D73:D79)</f>
        <v>1644</v>
      </c>
      <c r="E72" s="160">
        <f>SUM(E73:E79)</f>
        <v>3324.5830000000001</v>
      </c>
      <c r="F72" s="156">
        <f t="shared" si="13"/>
        <v>3084.6009999999992</v>
      </c>
      <c r="G72" s="156">
        <f t="shared" ref="G72:P72" si="92">SUM(G73:G79)</f>
        <v>0</v>
      </c>
      <c r="H72" s="156">
        <f t="shared" si="92"/>
        <v>258</v>
      </c>
      <c r="I72" s="156">
        <f t="shared" si="92"/>
        <v>399.90500000000003</v>
      </c>
      <c r="J72" s="156">
        <f t="shared" si="92"/>
        <v>540.26599999999996</v>
      </c>
      <c r="K72" s="156">
        <f t="shared" ref="K72:O72" si="93">SUM(K73:K79)</f>
        <v>290.60599999999999</v>
      </c>
      <c r="L72" s="156">
        <f t="shared" si="93"/>
        <v>274.19499999999999</v>
      </c>
      <c r="M72" s="156">
        <f t="shared" si="93"/>
        <v>345.298</v>
      </c>
      <c r="N72" s="156">
        <f t="shared" si="93"/>
        <v>231.01999999999998</v>
      </c>
      <c r="O72" s="156">
        <f t="shared" si="93"/>
        <v>464.892</v>
      </c>
      <c r="P72" s="156">
        <f t="shared" si="92"/>
        <v>280.41899999999998</v>
      </c>
      <c r="Q72" s="156">
        <f>SUM(Q73:Q79)</f>
        <v>3109.8829999999998</v>
      </c>
      <c r="R72" s="156">
        <f t="shared" si="84"/>
        <v>-25.282000000000608</v>
      </c>
      <c r="S72" s="161">
        <f t="shared" si="85"/>
        <v>99.187043371085011</v>
      </c>
      <c r="T72" s="156">
        <f t="shared" ref="T72" si="94">Q72</f>
        <v>3109.8829999999998</v>
      </c>
      <c r="U72" s="156">
        <f t="shared" ref="U72:U75" si="95">F72-T72</f>
        <v>-25.282000000000608</v>
      </c>
      <c r="V72" s="161">
        <f t="shared" ref="V72:V75" si="96">F72/T72*100</f>
        <v>99.187043371085011</v>
      </c>
      <c r="W72" s="161">
        <f t="shared" si="86"/>
        <v>92.781590954414412</v>
      </c>
      <c r="X72" s="156">
        <f>SUM(X73:X79)</f>
        <v>2542.2570000000001</v>
      </c>
      <c r="Y72" s="157">
        <f t="shared" si="53"/>
        <v>542.34399999999914</v>
      </c>
      <c r="Z72" s="158">
        <f t="shared" ref="Z72:Z79" si="97">F72/X72*100</f>
        <v>121.3331696992082</v>
      </c>
      <c r="AA72" s="156"/>
      <c r="AB72" s="156"/>
    </row>
    <row r="73" spans="1:30" s="32" customFormat="1" ht="39" x14ac:dyDescent="0.25">
      <c r="A73" s="31" t="s">
        <v>227</v>
      </c>
      <c r="B73" s="119" t="s">
        <v>138</v>
      </c>
      <c r="C73" s="76"/>
      <c r="D73" s="137">
        <v>48</v>
      </c>
      <c r="E73" s="137">
        <v>48</v>
      </c>
      <c r="F73" s="136">
        <f t="shared" si="13"/>
        <v>14.718</v>
      </c>
      <c r="G73" s="136">
        <v>0</v>
      </c>
      <c r="H73" s="136"/>
      <c r="I73" s="136"/>
      <c r="J73" s="136">
        <v>8.3810000000000002</v>
      </c>
      <c r="K73" s="136">
        <v>3.5609999999999999</v>
      </c>
      <c r="L73" s="136">
        <v>2.7759999999999998</v>
      </c>
      <c r="M73" s="136"/>
      <c r="N73" s="136"/>
      <c r="O73" s="136"/>
      <c r="P73" s="136"/>
      <c r="Q73" s="136">
        <v>40</v>
      </c>
      <c r="R73" s="136">
        <f t="shared" ref="R73" si="98">F73-Q73</f>
        <v>-25.282</v>
      </c>
      <c r="S73" s="124">
        <f t="shared" ref="S73" si="99">F73/Q73*100</f>
        <v>36.795000000000002</v>
      </c>
      <c r="T73" s="136">
        <f t="shared" ref="T73:T79" si="100">Q73</f>
        <v>40</v>
      </c>
      <c r="U73" s="136">
        <f t="shared" si="95"/>
        <v>-25.282</v>
      </c>
      <c r="V73" s="124">
        <f t="shared" si="96"/>
        <v>36.795000000000002</v>
      </c>
      <c r="W73" s="124">
        <f t="shared" si="86"/>
        <v>30.662499999999998</v>
      </c>
      <c r="X73" s="136">
        <v>17.239000000000001</v>
      </c>
      <c r="Y73" s="88">
        <f t="shared" si="53"/>
        <v>-2.5210000000000008</v>
      </c>
      <c r="Z73" s="159">
        <f t="shared" si="97"/>
        <v>85.376181913104006</v>
      </c>
    </row>
    <row r="74" spans="1:30" s="32" customFormat="1" ht="39" x14ac:dyDescent="0.25">
      <c r="A74" s="31" t="s">
        <v>228</v>
      </c>
      <c r="B74" s="119" t="s">
        <v>139</v>
      </c>
      <c r="C74" s="76"/>
      <c r="D74" s="137">
        <v>1246.7</v>
      </c>
      <c r="E74" s="137">
        <v>1246.7</v>
      </c>
      <c r="F74" s="136">
        <f t="shared" si="13"/>
        <v>1040</v>
      </c>
      <c r="G74" s="136">
        <v>0</v>
      </c>
      <c r="H74" s="136">
        <v>208</v>
      </c>
      <c r="I74" s="136">
        <v>104</v>
      </c>
      <c r="J74" s="136">
        <v>104</v>
      </c>
      <c r="K74" s="136">
        <v>104</v>
      </c>
      <c r="L74" s="136">
        <v>104</v>
      </c>
      <c r="M74" s="136">
        <v>104</v>
      </c>
      <c r="N74" s="136">
        <v>104</v>
      </c>
      <c r="O74" s="136">
        <v>104</v>
      </c>
      <c r="P74" s="136">
        <v>104</v>
      </c>
      <c r="Q74" s="136">
        <v>1040</v>
      </c>
      <c r="R74" s="136">
        <f t="shared" ref="R74:R79" si="101">F74-Q74</f>
        <v>0</v>
      </c>
      <c r="S74" s="124">
        <f t="shared" ref="S74:S79" si="102">F74/Q74*100</f>
        <v>100</v>
      </c>
      <c r="T74" s="136">
        <f t="shared" si="100"/>
        <v>1040</v>
      </c>
      <c r="U74" s="136">
        <f t="shared" si="95"/>
        <v>0</v>
      </c>
      <c r="V74" s="124">
        <f t="shared" si="96"/>
        <v>100</v>
      </c>
      <c r="W74" s="124">
        <f t="shared" si="86"/>
        <v>83.420229405630863</v>
      </c>
      <c r="X74" s="136">
        <v>884.21600000000012</v>
      </c>
      <c r="Y74" s="88">
        <f t="shared" si="53"/>
        <v>155.78399999999988</v>
      </c>
      <c r="Z74" s="159">
        <f t="shared" si="97"/>
        <v>117.61831950564114</v>
      </c>
    </row>
    <row r="75" spans="1:30" s="32" customFormat="1" ht="78" x14ac:dyDescent="0.25">
      <c r="A75" s="31" t="s">
        <v>229</v>
      </c>
      <c r="B75" s="119" t="s">
        <v>140</v>
      </c>
      <c r="C75" s="76"/>
      <c r="D75" s="137">
        <v>349.3</v>
      </c>
      <c r="E75" s="137">
        <v>349.3</v>
      </c>
      <c r="F75" s="136">
        <f t="shared" si="13"/>
        <v>349.3</v>
      </c>
      <c r="G75" s="136">
        <v>0</v>
      </c>
      <c r="H75" s="136"/>
      <c r="I75" s="136">
        <v>174.65100000000001</v>
      </c>
      <c r="J75" s="136"/>
      <c r="K75" s="136"/>
      <c r="L75" s="136"/>
      <c r="M75" s="136"/>
      <c r="N75" s="136"/>
      <c r="O75" s="136">
        <v>174.649</v>
      </c>
      <c r="P75" s="136"/>
      <c r="Q75" s="136">
        <v>349.3</v>
      </c>
      <c r="R75" s="136">
        <f t="shared" si="101"/>
        <v>0</v>
      </c>
      <c r="S75" s="124">
        <f t="shared" si="102"/>
        <v>100</v>
      </c>
      <c r="T75" s="136">
        <f t="shared" si="100"/>
        <v>349.3</v>
      </c>
      <c r="U75" s="136">
        <f t="shared" si="95"/>
        <v>0</v>
      </c>
      <c r="V75" s="124">
        <f t="shared" si="96"/>
        <v>100</v>
      </c>
      <c r="W75" s="124">
        <f t="shared" si="86"/>
        <v>100</v>
      </c>
      <c r="X75" s="136">
        <v>292.29999999999995</v>
      </c>
      <c r="Y75" s="88">
        <f t="shared" si="53"/>
        <v>57.000000000000057</v>
      </c>
      <c r="Z75" s="159">
        <f t="shared" si="97"/>
        <v>119.50051317139926</v>
      </c>
    </row>
    <row r="76" spans="1:30" s="32" customFormat="1" ht="58.5" x14ac:dyDescent="0.25">
      <c r="A76" s="31" t="s">
        <v>230</v>
      </c>
      <c r="B76" s="119" t="s">
        <v>196</v>
      </c>
      <c r="C76" s="76"/>
      <c r="D76" s="137"/>
      <c r="E76" s="137"/>
      <c r="F76" s="136">
        <f t="shared" si="13"/>
        <v>0</v>
      </c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>
        <f t="shared" ref="R76" si="103">F76-Q76</f>
        <v>0</v>
      </c>
      <c r="S76" s="124"/>
      <c r="T76" s="136">
        <f t="shared" ref="T76" si="104">Q76</f>
        <v>0</v>
      </c>
      <c r="U76" s="136">
        <f t="shared" ref="U76" si="105">F76-T76</f>
        <v>0</v>
      </c>
      <c r="V76" s="124"/>
      <c r="W76" s="124"/>
      <c r="X76" s="136"/>
      <c r="Y76" s="88">
        <f t="shared" si="53"/>
        <v>0</v>
      </c>
      <c r="Z76" s="159"/>
    </row>
    <row r="77" spans="1:30" s="32" customFormat="1" ht="100.5" customHeight="1" x14ac:dyDescent="0.25">
      <c r="A77" s="31" t="s">
        <v>230</v>
      </c>
      <c r="B77" s="119" t="s">
        <v>164</v>
      </c>
      <c r="C77" s="76"/>
      <c r="D77" s="137"/>
      <c r="E77" s="137">
        <f>327.993-116.595</f>
        <v>211.398</v>
      </c>
      <c r="F77" s="136">
        <f t="shared" si="13"/>
        <v>211.398</v>
      </c>
      <c r="G77" s="136">
        <v>0</v>
      </c>
      <c r="H77" s="136">
        <v>50</v>
      </c>
      <c r="I77" s="136"/>
      <c r="J77" s="136"/>
      <c r="K77" s="136"/>
      <c r="L77" s="136"/>
      <c r="M77" s="136">
        <v>111.398</v>
      </c>
      <c r="N77" s="136"/>
      <c r="O77" s="136"/>
      <c r="P77" s="136">
        <v>50</v>
      </c>
      <c r="Q77" s="136">
        <v>211.398</v>
      </c>
      <c r="R77" s="136">
        <f t="shared" si="101"/>
        <v>0</v>
      </c>
      <c r="S77" s="124">
        <f t="shared" si="102"/>
        <v>100</v>
      </c>
      <c r="T77" s="136">
        <f t="shared" si="100"/>
        <v>211.398</v>
      </c>
      <c r="U77" s="136">
        <f t="shared" ref="U77:U79" si="106">F77-T77</f>
        <v>0</v>
      </c>
      <c r="V77" s="124">
        <f t="shared" ref="V77:V79" si="107">F77/T77*100</f>
        <v>100</v>
      </c>
      <c r="W77" s="124">
        <f t="shared" ref="W77:W79" si="108">F77/E77*100</f>
        <v>100</v>
      </c>
      <c r="X77" s="136">
        <v>170.48599999999999</v>
      </c>
      <c r="Y77" s="88">
        <f t="shared" si="53"/>
        <v>40.912000000000006</v>
      </c>
      <c r="Z77" s="159">
        <f t="shared" si="97"/>
        <v>123.99727836889834</v>
      </c>
    </row>
    <row r="78" spans="1:30" s="32" customFormat="1" ht="63" customHeight="1" x14ac:dyDescent="0.25">
      <c r="A78" s="31" t="s">
        <v>231</v>
      </c>
      <c r="B78" s="119" t="s">
        <v>184</v>
      </c>
      <c r="C78" s="76"/>
      <c r="D78" s="137"/>
      <c r="E78" s="137">
        <f>786.995+127.02+125.617+126.419</f>
        <v>1166.0510000000002</v>
      </c>
      <c r="F78" s="136">
        <f t="shared" si="13"/>
        <v>1166.0510000000002</v>
      </c>
      <c r="G78" s="136"/>
      <c r="H78" s="136"/>
      <c r="I78" s="136"/>
      <c r="J78" s="136">
        <v>367.25799999999998</v>
      </c>
      <c r="K78" s="136">
        <v>122.41800000000001</v>
      </c>
      <c r="L78" s="136">
        <v>167.41900000000001</v>
      </c>
      <c r="M78" s="136">
        <v>129.9</v>
      </c>
      <c r="N78" s="136">
        <v>127.02</v>
      </c>
      <c r="O78" s="136">
        <v>125.617</v>
      </c>
      <c r="P78" s="136">
        <v>126.419</v>
      </c>
      <c r="Q78" s="136">
        <v>1166.0509999999999</v>
      </c>
      <c r="R78" s="136">
        <f t="shared" si="101"/>
        <v>0</v>
      </c>
      <c r="S78" s="124">
        <f t="shared" si="102"/>
        <v>100.00000000000003</v>
      </c>
      <c r="T78" s="136">
        <f t="shared" si="100"/>
        <v>1166.0509999999999</v>
      </c>
      <c r="U78" s="136">
        <f t="shared" si="106"/>
        <v>0</v>
      </c>
      <c r="V78" s="124">
        <f t="shared" si="107"/>
        <v>100.00000000000003</v>
      </c>
      <c r="W78" s="124">
        <f t="shared" si="108"/>
        <v>100</v>
      </c>
      <c r="X78" s="136">
        <v>839.69899999999996</v>
      </c>
      <c r="Y78" s="88">
        <f t="shared" si="53"/>
        <v>326.3520000000002</v>
      </c>
      <c r="Z78" s="159">
        <f t="shared" si="97"/>
        <v>138.86535532375294</v>
      </c>
    </row>
    <row r="79" spans="1:30" s="32" customFormat="1" ht="78" x14ac:dyDescent="0.25">
      <c r="A79" s="31" t="s">
        <v>232</v>
      </c>
      <c r="B79" s="119" t="s">
        <v>150</v>
      </c>
      <c r="C79" s="76"/>
      <c r="D79" s="137"/>
      <c r="E79" s="137">
        <v>303.13400000000001</v>
      </c>
      <c r="F79" s="136">
        <f t="shared" si="13"/>
        <v>303.13400000000001</v>
      </c>
      <c r="G79" s="136">
        <v>0</v>
      </c>
      <c r="H79" s="136"/>
      <c r="I79" s="136">
        <f>60.627+60.627</f>
        <v>121.254</v>
      </c>
      <c r="J79" s="136">
        <v>60.627000000000002</v>
      </c>
      <c r="K79" s="136">
        <v>60.627000000000002</v>
      </c>
      <c r="L79" s="136"/>
      <c r="M79" s="136"/>
      <c r="N79" s="136"/>
      <c r="O79" s="136">
        <v>60.625999999999998</v>
      </c>
      <c r="P79" s="136"/>
      <c r="Q79" s="136">
        <v>303.13400000000001</v>
      </c>
      <c r="R79" s="136">
        <f t="shared" si="101"/>
        <v>0</v>
      </c>
      <c r="S79" s="124">
        <f t="shared" si="102"/>
        <v>100</v>
      </c>
      <c r="T79" s="136">
        <f t="shared" si="100"/>
        <v>303.13400000000001</v>
      </c>
      <c r="U79" s="136">
        <f t="shared" si="106"/>
        <v>0</v>
      </c>
      <c r="V79" s="124">
        <f t="shared" si="107"/>
        <v>100</v>
      </c>
      <c r="W79" s="124">
        <f t="shared" si="108"/>
        <v>100</v>
      </c>
      <c r="X79" s="136">
        <v>338.31700000000001</v>
      </c>
      <c r="Y79" s="88">
        <f t="shared" si="53"/>
        <v>-35.182999999999993</v>
      </c>
      <c r="Z79" s="159">
        <f t="shared" si="97"/>
        <v>89.600581702959062</v>
      </c>
    </row>
    <row r="80" spans="1:30" s="36" customFormat="1" ht="22.5" x14ac:dyDescent="0.3">
      <c r="A80" s="34"/>
      <c r="B80" s="37" t="s">
        <v>29</v>
      </c>
      <c r="C80" s="35"/>
      <c r="D80" s="131">
        <f>D84+D83+D82</f>
        <v>620318.51</v>
      </c>
      <c r="E80" s="131">
        <f>E84+E83+E82</f>
        <v>1247858.5050000001</v>
      </c>
      <c r="F80" s="131">
        <f t="shared" si="13"/>
        <v>1038390.914</v>
      </c>
      <c r="G80" s="131">
        <f t="shared" ref="G80:P80" si="109">G84+G83+G82</f>
        <v>77177.726999999999</v>
      </c>
      <c r="H80" s="131">
        <f t="shared" ref="H80:O80" si="110">H84+H83+H82</f>
        <v>78538.081000000006</v>
      </c>
      <c r="I80" s="131">
        <f t="shared" si="110"/>
        <v>78466.065999999992</v>
      </c>
      <c r="J80" s="131">
        <f t="shared" si="110"/>
        <v>78945.156000000003</v>
      </c>
      <c r="K80" s="131">
        <f t="shared" si="110"/>
        <v>105411.14199999999</v>
      </c>
      <c r="L80" s="131">
        <f t="shared" si="110"/>
        <v>200895.93300000002</v>
      </c>
      <c r="M80" s="131">
        <f t="shared" si="110"/>
        <v>43994.138999999996</v>
      </c>
      <c r="N80" s="131">
        <f t="shared" si="110"/>
        <v>85953.83600000001</v>
      </c>
      <c r="O80" s="131">
        <f t="shared" si="110"/>
        <v>183910.41700000002</v>
      </c>
      <c r="P80" s="131">
        <f t="shared" si="109"/>
        <v>105098.417</v>
      </c>
      <c r="Q80" s="131">
        <f>Q84+Q83+Q82</f>
        <v>1038416.1959999999</v>
      </c>
      <c r="R80" s="131">
        <f t="shared" si="84"/>
        <v>-25.281999999890104</v>
      </c>
      <c r="S80" s="126">
        <f>F80/Q80*100</f>
        <v>99.997565330731803</v>
      </c>
      <c r="T80" s="131">
        <f>T84+T83+T82</f>
        <v>873969.00399999996</v>
      </c>
      <c r="U80" s="131">
        <f>F80-T80</f>
        <v>164421.91000000003</v>
      </c>
      <c r="V80" s="126">
        <f>F80/T80*100</f>
        <v>118.81324271770171</v>
      </c>
      <c r="W80" s="126">
        <f>F80/E80*100</f>
        <v>83.213834728802041</v>
      </c>
      <c r="X80" s="131">
        <f t="shared" ref="X80" si="111">X84+X83+X82</f>
        <v>952543.18500000017</v>
      </c>
      <c r="Y80" s="62">
        <f t="shared" si="53"/>
        <v>85847.728999999817</v>
      </c>
      <c r="Z80" s="63">
        <f>F80/X80*100</f>
        <v>109.01247632148035</v>
      </c>
    </row>
    <row r="81" spans="1:31" s="11" customFormat="1" ht="23.25" x14ac:dyDescent="0.25">
      <c r="A81" s="10"/>
      <c r="B81" s="115" t="s">
        <v>92</v>
      </c>
      <c r="C81" s="9"/>
      <c r="D81" s="138"/>
      <c r="E81" s="138"/>
      <c r="F81" s="138">
        <f t="shared" si="13"/>
        <v>0</v>
      </c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27"/>
      <c r="T81" s="138"/>
      <c r="U81" s="138"/>
      <c r="V81" s="127"/>
      <c r="W81" s="127"/>
      <c r="X81" s="138"/>
      <c r="Y81" s="66"/>
      <c r="Z81" s="67"/>
    </row>
    <row r="82" spans="1:31" s="11" customFormat="1" ht="22.5" hidden="1" x14ac:dyDescent="0.25">
      <c r="A82" s="10"/>
      <c r="B82" s="108" t="s">
        <v>134</v>
      </c>
      <c r="C82" s="22"/>
      <c r="D82" s="132"/>
      <c r="E82" s="132"/>
      <c r="F82" s="132">
        <f t="shared" si="13"/>
        <v>0</v>
      </c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22"/>
      <c r="T82" s="132"/>
      <c r="U82" s="132">
        <f>F82-T82</f>
        <v>0</v>
      </c>
      <c r="V82" s="122"/>
      <c r="W82" s="122"/>
      <c r="X82" s="132"/>
      <c r="Y82" s="66"/>
      <c r="Z82" s="67"/>
    </row>
    <row r="83" spans="1:31" s="11" customFormat="1" ht="40.5" customHeight="1" x14ac:dyDescent="0.25">
      <c r="A83" s="10"/>
      <c r="B83" s="108" t="s">
        <v>105</v>
      </c>
      <c r="C83" s="22"/>
      <c r="D83" s="132"/>
      <c r="E83" s="132">
        <f>E61</f>
        <v>1795.681</v>
      </c>
      <c r="F83" s="132">
        <f t="shared" si="13"/>
        <v>1795.681</v>
      </c>
      <c r="G83" s="132">
        <f t="shared" ref="G83:Q83" si="112">G61</f>
        <v>0</v>
      </c>
      <c r="H83" s="132">
        <f t="shared" si="112"/>
        <v>0</v>
      </c>
      <c r="I83" s="132">
        <f t="shared" si="112"/>
        <v>337.25700000000001</v>
      </c>
      <c r="J83" s="132">
        <f t="shared" si="112"/>
        <v>667.202</v>
      </c>
      <c r="K83" s="132">
        <f t="shared" si="112"/>
        <v>791.22199999999998</v>
      </c>
      <c r="L83" s="132">
        <f t="shared" si="112"/>
        <v>0</v>
      </c>
      <c r="M83" s="132">
        <f t="shared" ref="M83:O83" si="113">M61</f>
        <v>0</v>
      </c>
      <c r="N83" s="132">
        <f t="shared" si="113"/>
        <v>0</v>
      </c>
      <c r="O83" s="132">
        <f t="shared" si="113"/>
        <v>0</v>
      </c>
      <c r="P83" s="132">
        <f t="shared" si="112"/>
        <v>0</v>
      </c>
      <c r="Q83" s="132">
        <f t="shared" si="112"/>
        <v>1795.681</v>
      </c>
      <c r="R83" s="132">
        <f>F83-Q83</f>
        <v>0</v>
      </c>
      <c r="S83" s="122">
        <f>F83/Q83*100</f>
        <v>100</v>
      </c>
      <c r="T83" s="132">
        <f>T61</f>
        <v>1795.681</v>
      </c>
      <c r="U83" s="132">
        <f>F83-T83</f>
        <v>0</v>
      </c>
      <c r="V83" s="122">
        <f>F83/T83*100</f>
        <v>100</v>
      </c>
      <c r="W83" s="122">
        <f>F83/E83*100</f>
        <v>100</v>
      </c>
      <c r="X83" s="132">
        <f>X61</f>
        <v>5159.018</v>
      </c>
      <c r="Y83" s="66">
        <f>F83-X83</f>
        <v>-3363.337</v>
      </c>
      <c r="Z83" s="67">
        <f>F83/X83*100</f>
        <v>34.806643434855239</v>
      </c>
    </row>
    <row r="84" spans="1:31" s="11" customFormat="1" ht="22.5" x14ac:dyDescent="0.25">
      <c r="A84" s="10"/>
      <c r="B84" s="108" t="s">
        <v>70</v>
      </c>
      <c r="C84" s="22"/>
      <c r="D84" s="132">
        <f>D85+D86</f>
        <v>620318.51</v>
      </c>
      <c r="E84" s="132">
        <f>E85+E86</f>
        <v>1246062.824</v>
      </c>
      <c r="F84" s="132">
        <f t="shared" si="13"/>
        <v>1036595.233</v>
      </c>
      <c r="G84" s="132">
        <f t="shared" ref="G84:P84" si="114">G85+G86</f>
        <v>77177.726999999999</v>
      </c>
      <c r="H84" s="132">
        <f t="shared" ref="H84:O84" si="115">H85+H86</f>
        <v>78538.081000000006</v>
      </c>
      <c r="I84" s="132">
        <f t="shared" si="115"/>
        <v>78128.808999999994</v>
      </c>
      <c r="J84" s="132">
        <f t="shared" si="115"/>
        <v>78277.953999999998</v>
      </c>
      <c r="K84" s="132">
        <f t="shared" si="115"/>
        <v>104619.92</v>
      </c>
      <c r="L84" s="132">
        <f t="shared" si="115"/>
        <v>200895.93300000002</v>
      </c>
      <c r="M84" s="132">
        <f t="shared" si="115"/>
        <v>43994.138999999996</v>
      </c>
      <c r="N84" s="132">
        <f t="shared" si="115"/>
        <v>85953.83600000001</v>
      </c>
      <c r="O84" s="132">
        <f t="shared" si="115"/>
        <v>183910.41700000002</v>
      </c>
      <c r="P84" s="132">
        <f t="shared" si="114"/>
        <v>105098.417</v>
      </c>
      <c r="Q84" s="132">
        <f>Q85+Q86</f>
        <v>1036620.5149999999</v>
      </c>
      <c r="R84" s="132">
        <f>F84-Q84</f>
        <v>-25.281999999890104</v>
      </c>
      <c r="S84" s="122">
        <f>F84/Q84*100</f>
        <v>99.997561113287446</v>
      </c>
      <c r="T84" s="132">
        <f>T85+T86</f>
        <v>872173.32299999997</v>
      </c>
      <c r="U84" s="132">
        <f>F84-T84</f>
        <v>164421.91000000003</v>
      </c>
      <c r="V84" s="122">
        <f>F84/T84*100</f>
        <v>118.85197651247125</v>
      </c>
      <c r="W84" s="122">
        <f>F84/E84*100</f>
        <v>83.189644457284601</v>
      </c>
      <c r="X84" s="132">
        <f>X85+X86</f>
        <v>947384.16700000013</v>
      </c>
      <c r="Y84" s="66">
        <f>F84-X84</f>
        <v>89211.065999999875</v>
      </c>
      <c r="Z84" s="67">
        <f>F84/X84*100</f>
        <v>109.41656712318688</v>
      </c>
    </row>
    <row r="85" spans="1:31" s="7" customFormat="1" ht="23.25" x14ac:dyDescent="0.25">
      <c r="A85" s="12"/>
      <c r="B85" s="15" t="s">
        <v>96</v>
      </c>
      <c r="C85" s="15"/>
      <c r="D85" s="137">
        <f>D56</f>
        <v>599998.4</v>
      </c>
      <c r="E85" s="137">
        <f>E56+E57+E60+E59+E55+E54+E52</f>
        <v>1073180</v>
      </c>
      <c r="F85" s="137">
        <f t="shared" si="13"/>
        <v>869174.9</v>
      </c>
      <c r="G85" s="137">
        <f>G56+G57+G60+G59</f>
        <v>75041.2</v>
      </c>
      <c r="H85" s="137">
        <f>H56+H57+H60+H59</f>
        <v>75369.8</v>
      </c>
      <c r="I85" s="137">
        <f>I56+I57+I60+I59</f>
        <v>75205.5</v>
      </c>
      <c r="J85" s="137">
        <f>J56+J57+J60+J59</f>
        <v>75205.5</v>
      </c>
      <c r="K85" s="137">
        <f>K56+K57+K60+K59</f>
        <v>101210.7</v>
      </c>
      <c r="L85" s="137">
        <f>L56+L57+L60+L59+L54</f>
        <v>194776.40000000002</v>
      </c>
      <c r="M85" s="137">
        <f>M56+M57+M60+M59+M54</f>
        <v>42274.6</v>
      </c>
      <c r="N85" s="137">
        <f>N56+N57+N60+N59+N54</f>
        <v>39823.700000000004</v>
      </c>
      <c r="O85" s="137">
        <f>O56+O57+O60+O59+O54</f>
        <v>88264.7</v>
      </c>
      <c r="P85" s="137">
        <f>P56+P57+P60+P59+P54+P52</f>
        <v>102002.8</v>
      </c>
      <c r="Q85" s="137">
        <f>Q56+Q57+Q60+Q59+Q54+Q52</f>
        <v>869174.89999999991</v>
      </c>
      <c r="R85" s="137">
        <f>F85-Q85</f>
        <v>0</v>
      </c>
      <c r="S85" s="162">
        <f>F85/Q85*100</f>
        <v>100.00000000000003</v>
      </c>
      <c r="T85" s="137">
        <f>T56+T57+T60+T59</f>
        <v>842137.79999999993</v>
      </c>
      <c r="U85" s="137">
        <f>F85-T85</f>
        <v>27037.100000000093</v>
      </c>
      <c r="V85" s="162">
        <f>F85/T85*100</f>
        <v>103.21053157808618</v>
      </c>
      <c r="W85" s="162">
        <f>F85/E85*100</f>
        <v>80.990598035744242</v>
      </c>
      <c r="X85" s="137">
        <f>X56+X54+X55+X53+X58</f>
        <v>750092.60000000009</v>
      </c>
      <c r="Y85" s="88">
        <f>F85-X85</f>
        <v>119082.29999999993</v>
      </c>
      <c r="Z85" s="159">
        <f>F85/X85*100</f>
        <v>115.8756798827238</v>
      </c>
    </row>
    <row r="86" spans="1:31" s="7" customFormat="1" ht="23.25" x14ac:dyDescent="0.25">
      <c r="A86" s="12"/>
      <c r="B86" s="116" t="s">
        <v>95</v>
      </c>
      <c r="C86" s="15"/>
      <c r="D86" s="137">
        <f>D66+D72</f>
        <v>20320.11</v>
      </c>
      <c r="E86" s="137">
        <f>E66+E72+E71+E70+E62</f>
        <v>172882.82399999999</v>
      </c>
      <c r="F86" s="137">
        <f t="shared" si="13"/>
        <v>167420.33300000001</v>
      </c>
      <c r="G86" s="137">
        <f>G66+G72+G71+G70</f>
        <v>2136.527</v>
      </c>
      <c r="H86" s="137">
        <f t="shared" ref="H86:I86" si="116">H66+H72+H71+H70</f>
        <v>3168.2809999999999</v>
      </c>
      <c r="I86" s="137">
        <f t="shared" si="116"/>
        <v>2923.3090000000002</v>
      </c>
      <c r="J86" s="137">
        <f t="shared" ref="J86:K86" si="117">J66+J72+J71+J70</f>
        <v>3072.4540000000002</v>
      </c>
      <c r="K86" s="137">
        <f t="shared" si="117"/>
        <v>3409.2200000000003</v>
      </c>
      <c r="L86" s="137">
        <f t="shared" ref="L86:Q86" si="118">L66+L72+L71+L70+L62</f>
        <v>6119.5329999999994</v>
      </c>
      <c r="M86" s="137">
        <f t="shared" si="118"/>
        <v>1719.5390000000002</v>
      </c>
      <c r="N86" s="137">
        <f t="shared" si="118"/>
        <v>46130.135999999999</v>
      </c>
      <c r="O86" s="137">
        <f t="shared" si="118"/>
        <v>95645.717000000004</v>
      </c>
      <c r="P86" s="137">
        <f t="shared" si="118"/>
        <v>3095.6169999999997</v>
      </c>
      <c r="Q86" s="137">
        <f t="shared" si="118"/>
        <v>167445.61499999999</v>
      </c>
      <c r="R86" s="137">
        <f>F86-Q86</f>
        <v>-25.281999999977415</v>
      </c>
      <c r="S86" s="162">
        <f>F86/Q86*100</f>
        <v>99.984901366333204</v>
      </c>
      <c r="T86" s="137">
        <f>T66+T72+T71+T70</f>
        <v>30035.523000000001</v>
      </c>
      <c r="U86" s="137">
        <f>F86-T86</f>
        <v>137384.81</v>
      </c>
      <c r="V86" s="162">
        <f>F86/T86*100</f>
        <v>557.40775014971439</v>
      </c>
      <c r="W86" s="162">
        <f>F86/E86*100</f>
        <v>96.84035066433205</v>
      </c>
      <c r="X86" s="137">
        <f>X66+X72+X70+X67+X69+X65+X64+X63+X68</f>
        <v>197291.56700000001</v>
      </c>
      <c r="Y86" s="88">
        <f>F86-X86</f>
        <v>-29871.233999999997</v>
      </c>
      <c r="Z86" s="159">
        <f>F86/X86*100</f>
        <v>84.85934576210245</v>
      </c>
    </row>
    <row r="87" spans="1:31" s="7" customFormat="1" ht="23.25" x14ac:dyDescent="0.25">
      <c r="A87" s="12"/>
      <c r="B87" s="33"/>
      <c r="C87" s="15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62"/>
      <c r="T87" s="137"/>
      <c r="U87" s="137"/>
      <c r="V87" s="162"/>
      <c r="W87" s="162"/>
      <c r="X87" s="137"/>
      <c r="Y87" s="88"/>
      <c r="Z87" s="159"/>
    </row>
    <row r="88" spans="1:31" s="105" customFormat="1" ht="23.25" x14ac:dyDescent="0.3">
      <c r="A88" s="99"/>
      <c r="B88" s="100" t="s">
        <v>28</v>
      </c>
      <c r="C88" s="101"/>
      <c r="D88" s="140">
        <f>D80+D51</f>
        <v>6869621.5879999986</v>
      </c>
      <c r="E88" s="140">
        <f>E80+E51</f>
        <v>8038030.8839999996</v>
      </c>
      <c r="F88" s="140">
        <f t="shared" ref="F88" si="119">SUM(G88:P88)</f>
        <v>6579876.4529999997</v>
      </c>
      <c r="G88" s="140">
        <f t="shared" ref="G88:Q88" si="120">G80+G51</f>
        <v>585256.43200000003</v>
      </c>
      <c r="H88" s="140">
        <f t="shared" si="120"/>
        <v>618164.60300000024</v>
      </c>
      <c r="I88" s="140">
        <f t="shared" si="120"/>
        <v>546048.94400000002</v>
      </c>
      <c r="J88" s="140">
        <f t="shared" si="120"/>
        <v>663609.84699999995</v>
      </c>
      <c r="K88" s="140">
        <f t="shared" si="120"/>
        <v>659837.87400000007</v>
      </c>
      <c r="L88" s="140">
        <f t="shared" si="120"/>
        <v>730746.75399999996</v>
      </c>
      <c r="M88" s="140">
        <f t="shared" ref="M88:O88" si="121">M80+M51</f>
        <v>691527.83100000001</v>
      </c>
      <c r="N88" s="140">
        <f t="shared" si="121"/>
        <v>661636.75699999987</v>
      </c>
      <c r="O88" s="140">
        <f t="shared" si="121"/>
        <v>687547.73699999996</v>
      </c>
      <c r="P88" s="140">
        <f t="shared" si="120"/>
        <v>735499.67399999988</v>
      </c>
      <c r="Q88" s="140">
        <f t="shared" si="120"/>
        <v>6427618.2149999999</v>
      </c>
      <c r="R88" s="140">
        <f>F88-Q88</f>
        <v>152258.2379999999</v>
      </c>
      <c r="S88" s="128">
        <f>F88/Q88*100</f>
        <v>102.36881272202318</v>
      </c>
      <c r="T88" s="140">
        <f>T80+T51</f>
        <v>6532445.9865000006</v>
      </c>
      <c r="U88" s="140">
        <f>F88-T88</f>
        <v>47430.466499999166</v>
      </c>
      <c r="V88" s="128">
        <f>F88/T88*100</f>
        <v>100.72607514242016</v>
      </c>
      <c r="W88" s="128">
        <f>F88/E88*100</f>
        <v>81.859307931964892</v>
      </c>
      <c r="X88" s="140">
        <f>X80+X51</f>
        <v>5661376.6519999988</v>
      </c>
      <c r="Y88" s="102">
        <f>F88-X88</f>
        <v>918499.80100000091</v>
      </c>
      <c r="Z88" s="103">
        <f>F88/X88*100</f>
        <v>116.2239656087097</v>
      </c>
      <c r="AA88" s="140">
        <v>5661376.6519999998</v>
      </c>
      <c r="AB88" s="140">
        <f>AA88-X88</f>
        <v>0</v>
      </c>
      <c r="AE88" s="104"/>
    </row>
    <row r="89" spans="1:31" s="150" customFormat="1" ht="20.25" x14ac:dyDescent="0.25">
      <c r="A89" s="172" t="s">
        <v>9</v>
      </c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4"/>
    </row>
    <row r="90" spans="1:31" s="44" customFormat="1" ht="23.25" x14ac:dyDescent="0.3">
      <c r="A90" s="151">
        <v>1</v>
      </c>
      <c r="B90" s="155" t="s">
        <v>12</v>
      </c>
      <c r="C90" s="152" t="s">
        <v>21</v>
      </c>
      <c r="D90" s="160">
        <f>D91+D92</f>
        <v>101295.21400000001</v>
      </c>
      <c r="E90" s="160">
        <f>E91+E92</f>
        <v>101295.21400000001</v>
      </c>
      <c r="F90" s="156">
        <f>SUM(G90:P90)</f>
        <v>278384.83299999998</v>
      </c>
      <c r="G90" s="156">
        <f t="shared" ref="G90:P90" si="122">G91+G92</f>
        <v>12555.956</v>
      </c>
      <c r="H90" s="156">
        <f t="shared" ref="H90:O90" si="123">H91+H92</f>
        <v>18629.307999999997</v>
      </c>
      <c r="I90" s="156">
        <f t="shared" si="123"/>
        <v>18217.416000000001</v>
      </c>
      <c r="J90" s="156">
        <f t="shared" si="123"/>
        <v>48663.154999999999</v>
      </c>
      <c r="K90" s="156">
        <f t="shared" si="123"/>
        <v>12168.407999999999</v>
      </c>
      <c r="L90" s="156">
        <f t="shared" si="123"/>
        <v>91116.955999999991</v>
      </c>
      <c r="M90" s="156">
        <f t="shared" si="123"/>
        <v>11477.942999999999</v>
      </c>
      <c r="N90" s="156">
        <f t="shared" si="123"/>
        <v>21526.085999999999</v>
      </c>
      <c r="O90" s="156">
        <f t="shared" si="123"/>
        <v>22622.171000000009</v>
      </c>
      <c r="P90" s="156">
        <f t="shared" si="122"/>
        <v>21407.434000000001</v>
      </c>
      <c r="Q90" s="156">
        <f>Q91+Q92</f>
        <v>84412.679000000004</v>
      </c>
      <c r="R90" s="156">
        <f>F90-Q90</f>
        <v>193972.15399999998</v>
      </c>
      <c r="S90" s="161">
        <f>F90/Q90*100</f>
        <v>329.79030673816186</v>
      </c>
      <c r="T90" s="156">
        <f>T91</f>
        <v>84412.67833333333</v>
      </c>
      <c r="U90" s="156">
        <f>F90-T90</f>
        <v>193972.15466666664</v>
      </c>
      <c r="V90" s="161">
        <f>F90/T90*100</f>
        <v>329.79030934274942</v>
      </c>
      <c r="W90" s="161">
        <f>F90/E90*100</f>
        <v>274.82525778562444</v>
      </c>
      <c r="X90" s="156">
        <f t="shared" ref="X90" si="124">X91+X92</f>
        <v>163423.46299999999</v>
      </c>
      <c r="Y90" s="157">
        <f t="shared" ref="Y90:Y111" si="125">F90-X90</f>
        <v>114961.37</v>
      </c>
      <c r="Z90" s="158">
        <f>F90/X90*100</f>
        <v>170.34569448574223</v>
      </c>
    </row>
    <row r="91" spans="1:31" s="47" customFormat="1" ht="39" x14ac:dyDescent="0.3">
      <c r="A91" s="31" t="s">
        <v>110</v>
      </c>
      <c r="B91" s="75" t="s">
        <v>106</v>
      </c>
      <c r="C91" s="15" t="s">
        <v>107</v>
      </c>
      <c r="D91" s="137">
        <v>101295.21400000001</v>
      </c>
      <c r="E91" s="137">
        <v>101295.21400000001</v>
      </c>
      <c r="F91" s="136">
        <f t="shared" ref="F91:F126" si="126">SUM(G91:P91)</f>
        <v>86915.025999999998</v>
      </c>
      <c r="G91" s="136">
        <v>8700.8240000000005</v>
      </c>
      <c r="H91" s="136">
        <v>12636.13</v>
      </c>
      <c r="I91" s="136">
        <v>9543.3770000000004</v>
      </c>
      <c r="J91" s="136">
        <v>9471.4619999999995</v>
      </c>
      <c r="K91" s="136">
        <v>8521.4670000000006</v>
      </c>
      <c r="L91" s="136">
        <v>7709.0590000000002</v>
      </c>
      <c r="M91" s="136">
        <v>5361.2070000000003</v>
      </c>
      <c r="N91" s="136">
        <v>5267.65</v>
      </c>
      <c r="O91" s="136">
        <v>8505.3459999999995</v>
      </c>
      <c r="P91" s="136">
        <v>11198.504000000001</v>
      </c>
      <c r="Q91" s="136">
        <v>84412.679000000004</v>
      </c>
      <c r="R91" s="136">
        <f>F91-Q91</f>
        <v>2502.3469999999943</v>
      </c>
      <c r="S91" s="124">
        <f>F91/Q91*100</f>
        <v>102.96442078328067</v>
      </c>
      <c r="T91" s="136">
        <f t="shared" ref="T91" si="127">E91/12*10</f>
        <v>84412.67833333333</v>
      </c>
      <c r="U91" s="136">
        <f>F91-T91</f>
        <v>2502.3476666666684</v>
      </c>
      <c r="V91" s="124">
        <f>F91/T91*100</f>
        <v>102.96442159646358</v>
      </c>
      <c r="W91" s="124">
        <f>F91/E91*100</f>
        <v>85.803684663719636</v>
      </c>
      <c r="X91" s="136">
        <v>83626.219000000012</v>
      </c>
      <c r="Y91" s="88">
        <f t="shared" si="125"/>
        <v>3288.8069999999861</v>
      </c>
      <c r="Z91" s="159">
        <f>F91/X91*100</f>
        <v>103.93274625987812</v>
      </c>
    </row>
    <row r="92" spans="1:31" s="47" customFormat="1" ht="23.25" x14ac:dyDescent="0.3">
      <c r="A92" s="31" t="s">
        <v>111</v>
      </c>
      <c r="B92" s="75" t="s">
        <v>108</v>
      </c>
      <c r="C92" s="15" t="s">
        <v>109</v>
      </c>
      <c r="D92" s="137">
        <v>0</v>
      </c>
      <c r="E92" s="137">
        <v>0</v>
      </c>
      <c r="F92" s="136">
        <f t="shared" si="126"/>
        <v>191469.807</v>
      </c>
      <c r="G92" s="136">
        <v>3855.1320000000001</v>
      </c>
      <c r="H92" s="136">
        <v>5993.1779999999999</v>
      </c>
      <c r="I92" s="136">
        <v>8674.0390000000007</v>
      </c>
      <c r="J92" s="136">
        <v>39191.692999999999</v>
      </c>
      <c r="K92" s="136">
        <v>3646.9409999999998</v>
      </c>
      <c r="L92" s="136">
        <v>83407.896999999997</v>
      </c>
      <c r="M92" s="136">
        <v>6116.7359999999999</v>
      </c>
      <c r="N92" s="136">
        <v>16258.436</v>
      </c>
      <c r="O92" s="136">
        <v>14116.825000000012</v>
      </c>
      <c r="P92" s="136">
        <v>10208.93</v>
      </c>
      <c r="Q92" s="136">
        <v>0</v>
      </c>
      <c r="R92" s="136">
        <f>F92-Q92</f>
        <v>191469.807</v>
      </c>
      <c r="S92" s="124"/>
      <c r="T92" s="136"/>
      <c r="U92" s="136">
        <f>F92-T92</f>
        <v>191469.807</v>
      </c>
      <c r="V92" s="124"/>
      <c r="W92" s="124"/>
      <c r="X92" s="136">
        <v>79797.243999999992</v>
      </c>
      <c r="Y92" s="88">
        <f t="shared" si="125"/>
        <v>111672.56300000001</v>
      </c>
      <c r="Z92" s="159">
        <f>F92/X92*100</f>
        <v>239.94538833947701</v>
      </c>
    </row>
    <row r="93" spans="1:31" s="44" customFormat="1" ht="39" x14ac:dyDescent="0.3">
      <c r="A93" s="151">
        <v>2</v>
      </c>
      <c r="B93" s="87" t="s">
        <v>169</v>
      </c>
      <c r="C93" s="152" t="s">
        <v>170</v>
      </c>
      <c r="D93" s="160"/>
      <c r="E93" s="160"/>
      <c r="F93" s="156">
        <f t="shared" si="126"/>
        <v>0</v>
      </c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61"/>
      <c r="T93" s="156"/>
      <c r="U93" s="156"/>
      <c r="V93" s="161"/>
      <c r="W93" s="161"/>
      <c r="X93" s="156">
        <v>0.62</v>
      </c>
      <c r="Y93" s="157">
        <f t="shared" si="125"/>
        <v>-0.62</v>
      </c>
      <c r="Z93" s="158"/>
    </row>
    <row r="94" spans="1:31" s="44" customFormat="1" ht="23.25" x14ac:dyDescent="0.3">
      <c r="A94" s="151">
        <v>3</v>
      </c>
      <c r="B94" s="87" t="s">
        <v>32</v>
      </c>
      <c r="C94" s="152" t="s">
        <v>31</v>
      </c>
      <c r="D94" s="160">
        <v>4040</v>
      </c>
      <c r="E94" s="160">
        <v>3959.2</v>
      </c>
      <c r="F94" s="156">
        <f t="shared" si="126"/>
        <v>3658.7110000000002</v>
      </c>
      <c r="G94" s="156">
        <v>442.51100000000002</v>
      </c>
      <c r="H94" s="156">
        <v>683.16200000000003</v>
      </c>
      <c r="I94" s="156">
        <v>124.657</v>
      </c>
      <c r="J94" s="156">
        <v>372.58600000000001</v>
      </c>
      <c r="K94" s="156">
        <v>551.17899999999997</v>
      </c>
      <c r="L94" s="156">
        <v>0.19400000000000001</v>
      </c>
      <c r="M94" s="156">
        <v>399.279</v>
      </c>
      <c r="N94" s="156">
        <v>644.81100000000004</v>
      </c>
      <c r="O94" s="156">
        <v>250.83600000000001</v>
      </c>
      <c r="P94" s="156">
        <v>189.49600000000001</v>
      </c>
      <c r="Q94" s="156">
        <v>3259.0050000000001</v>
      </c>
      <c r="R94" s="156">
        <f t="shared" ref="R94:R111" si="128">F94-Q94</f>
        <v>399.70600000000013</v>
      </c>
      <c r="S94" s="161">
        <f>F94/Q94*100</f>
        <v>112.26466360131391</v>
      </c>
      <c r="T94" s="156">
        <f t="shared" ref="T94:T96" si="129">E94/12*10</f>
        <v>3299.3333333333335</v>
      </c>
      <c r="U94" s="156">
        <f t="shared" ref="U94:U111" si="130">F94-T94</f>
        <v>359.37766666666676</v>
      </c>
      <c r="V94" s="161">
        <f>F94/T94*100</f>
        <v>110.89243281471003</v>
      </c>
      <c r="W94" s="161">
        <f>F94/E94*100</f>
        <v>92.410360678925045</v>
      </c>
      <c r="X94" s="156">
        <v>3029.6990000000001</v>
      </c>
      <c r="Y94" s="157">
        <f t="shared" si="125"/>
        <v>629.01200000000017</v>
      </c>
      <c r="Z94" s="158">
        <f>F94/X94*100</f>
        <v>120.7615343966513</v>
      </c>
    </row>
    <row r="95" spans="1:31" s="44" customFormat="1" ht="39" x14ac:dyDescent="0.3">
      <c r="A95" s="151">
        <v>4</v>
      </c>
      <c r="B95" s="87" t="s">
        <v>186</v>
      </c>
      <c r="C95" s="152">
        <v>21110000</v>
      </c>
      <c r="D95" s="160"/>
      <c r="E95" s="160"/>
      <c r="F95" s="156">
        <f t="shared" si="126"/>
        <v>4.7610000000000001</v>
      </c>
      <c r="G95" s="156"/>
      <c r="H95" s="156"/>
      <c r="I95" s="156">
        <v>4.7610000000000001</v>
      </c>
      <c r="J95" s="156"/>
      <c r="K95" s="156"/>
      <c r="L95" s="156"/>
      <c r="M95" s="156"/>
      <c r="N95" s="156"/>
      <c r="O95" s="156"/>
      <c r="P95" s="156"/>
      <c r="Q95" s="156"/>
      <c r="R95" s="156">
        <f t="shared" si="128"/>
        <v>4.7610000000000001</v>
      </c>
      <c r="S95" s="161"/>
      <c r="T95" s="156">
        <f>E95/12*10</f>
        <v>0</v>
      </c>
      <c r="U95" s="156">
        <f t="shared" ref="U95" si="131">F95-T95</f>
        <v>4.7610000000000001</v>
      </c>
      <c r="V95" s="161"/>
      <c r="W95" s="161"/>
      <c r="X95" s="156">
        <v>0</v>
      </c>
      <c r="Y95" s="157">
        <f t="shared" ref="Y95" si="132">F95-X95</f>
        <v>4.7610000000000001</v>
      </c>
      <c r="Z95" s="158"/>
    </row>
    <row r="96" spans="1:31" s="44" customFormat="1" ht="58.5" x14ac:dyDescent="0.3">
      <c r="A96" s="151">
        <v>5</v>
      </c>
      <c r="B96" s="155" t="s">
        <v>26</v>
      </c>
      <c r="C96" s="152" t="s">
        <v>25</v>
      </c>
      <c r="D96" s="160">
        <v>55</v>
      </c>
      <c r="E96" s="160">
        <v>135.80000000000001</v>
      </c>
      <c r="F96" s="156">
        <f t="shared" si="126"/>
        <v>171.215</v>
      </c>
      <c r="G96" s="156">
        <v>0</v>
      </c>
      <c r="H96" s="156">
        <v>2.2360000000000002</v>
      </c>
      <c r="I96" s="156">
        <v>126.652</v>
      </c>
      <c r="J96" s="156">
        <v>3.653</v>
      </c>
      <c r="K96" s="156">
        <v>3.27</v>
      </c>
      <c r="L96" s="156"/>
      <c r="M96" s="156">
        <v>0</v>
      </c>
      <c r="N96" s="156">
        <v>0</v>
      </c>
      <c r="O96" s="156">
        <v>0</v>
      </c>
      <c r="P96" s="156">
        <v>35.404000000000003</v>
      </c>
      <c r="Q96" s="156">
        <v>135.80000000000001</v>
      </c>
      <c r="R96" s="156">
        <f t="shared" si="128"/>
        <v>35.414999999999992</v>
      </c>
      <c r="S96" s="161">
        <f t="shared" ref="S96:S102" si="133">F96/Q96*100</f>
        <v>126.07879234167893</v>
      </c>
      <c r="T96" s="156">
        <f t="shared" si="129"/>
        <v>113.16666666666669</v>
      </c>
      <c r="U96" s="156">
        <f t="shared" si="130"/>
        <v>58.048333333333318</v>
      </c>
      <c r="V96" s="161">
        <f>F96/T96*100</f>
        <v>151.2945508100147</v>
      </c>
      <c r="W96" s="161">
        <f>F96/E96*100</f>
        <v>126.07879234167893</v>
      </c>
      <c r="X96" s="156">
        <v>543.48199999999997</v>
      </c>
      <c r="Y96" s="157">
        <f t="shared" si="125"/>
        <v>-372.26699999999994</v>
      </c>
      <c r="Z96" s="158">
        <f t="shared" ref="Z96" si="134">F96/X96*100</f>
        <v>31.503343256998395</v>
      </c>
    </row>
    <row r="97" spans="1:27" s="27" customFormat="1" ht="22.5" x14ac:dyDescent="0.3">
      <c r="A97" s="10">
        <f t="shared" ref="A97" si="135">A96+1</f>
        <v>6</v>
      </c>
      <c r="B97" s="14" t="s">
        <v>10</v>
      </c>
      <c r="C97" s="8"/>
      <c r="D97" s="132">
        <f>SUM(D98:D100)</f>
        <v>52024</v>
      </c>
      <c r="E97" s="132">
        <f>SUM(E98:E100)</f>
        <v>90579.069000000003</v>
      </c>
      <c r="F97" s="132">
        <f t="shared" si="126"/>
        <v>102819.9</v>
      </c>
      <c r="G97" s="132">
        <f t="shared" ref="G97:Q97" si="136">SUM(G98:G100)</f>
        <v>7105.0060000000003</v>
      </c>
      <c r="H97" s="132">
        <f t="shared" si="136"/>
        <v>11422.457</v>
      </c>
      <c r="I97" s="132">
        <f t="shared" si="136"/>
        <v>414.21899999999999</v>
      </c>
      <c r="J97" s="132">
        <f t="shared" si="136"/>
        <v>5282.5410000000002</v>
      </c>
      <c r="K97" s="132">
        <f t="shared" ref="K97:O97" si="137">SUM(K98:K100)</f>
        <v>7554.5290000000005</v>
      </c>
      <c r="L97" s="132">
        <f t="shared" si="137"/>
        <v>29160.794000000002</v>
      </c>
      <c r="M97" s="132">
        <f t="shared" si="137"/>
        <v>3283.0340000000001</v>
      </c>
      <c r="N97" s="132">
        <f t="shared" si="137"/>
        <v>10733.866</v>
      </c>
      <c r="O97" s="132">
        <f t="shared" si="137"/>
        <v>19239.074000000001</v>
      </c>
      <c r="P97" s="132">
        <f t="shared" si="136"/>
        <v>8624.3799999999992</v>
      </c>
      <c r="Q97" s="132">
        <f t="shared" si="136"/>
        <v>90579.069000000003</v>
      </c>
      <c r="R97" s="132">
        <f t="shared" si="128"/>
        <v>12240.830999999991</v>
      </c>
      <c r="S97" s="122">
        <f t="shared" si="133"/>
        <v>113.51397307914479</v>
      </c>
      <c r="T97" s="132">
        <f>SUM(T98:T100)</f>
        <v>75482.557499999995</v>
      </c>
      <c r="U97" s="132">
        <f t="shared" si="130"/>
        <v>27337.342499999999</v>
      </c>
      <c r="V97" s="122">
        <f>F97/T97*100</f>
        <v>136.21676769497378</v>
      </c>
      <c r="W97" s="122">
        <f>F97/E97*100</f>
        <v>113.51397307914479</v>
      </c>
      <c r="X97" s="132">
        <f>SUM(X98:X100)</f>
        <v>82810.939999999988</v>
      </c>
      <c r="Y97" s="66">
        <f t="shared" si="125"/>
        <v>20008.960000000006</v>
      </c>
      <c r="Z97" s="67">
        <f t="shared" ref="Z97:Z102" si="138">F97/X97*100</f>
        <v>124.16221818035153</v>
      </c>
      <c r="AA97" s="45"/>
    </row>
    <row r="98" spans="1:27" s="47" customFormat="1" ht="39" x14ac:dyDescent="0.3">
      <c r="A98" s="12" t="s">
        <v>175</v>
      </c>
      <c r="B98" s="75" t="s">
        <v>126</v>
      </c>
      <c r="C98" s="15" t="s">
        <v>45</v>
      </c>
      <c r="D98" s="137">
        <v>0</v>
      </c>
      <c r="E98" s="137">
        <v>1495.069</v>
      </c>
      <c r="F98" s="136">
        <f t="shared" si="126"/>
        <v>1666.279</v>
      </c>
      <c r="G98" s="136">
        <v>0</v>
      </c>
      <c r="H98" s="136"/>
      <c r="I98" s="136">
        <v>4</v>
      </c>
      <c r="J98" s="136">
        <v>24.57</v>
      </c>
      <c r="K98" s="136"/>
      <c r="L98" s="136">
        <v>58</v>
      </c>
      <c r="M98" s="136">
        <v>1243.9670000000001</v>
      </c>
      <c r="N98" s="136">
        <v>82.311000000000007</v>
      </c>
      <c r="O98" s="136">
        <v>82.311000000000007</v>
      </c>
      <c r="P98" s="136">
        <v>171.12</v>
      </c>
      <c r="Q98" s="136">
        <v>1495.069</v>
      </c>
      <c r="R98" s="136">
        <f t="shared" si="128"/>
        <v>171.21000000000004</v>
      </c>
      <c r="S98" s="162">
        <f t="shared" si="133"/>
        <v>111.4516453755646</v>
      </c>
      <c r="T98" s="136">
        <f t="shared" ref="T98:T101" si="139">E98/12*10</f>
        <v>1245.8908333333334</v>
      </c>
      <c r="U98" s="136">
        <f t="shared" si="130"/>
        <v>420.38816666666662</v>
      </c>
      <c r="V98" s="162">
        <f t="shared" ref="V98" si="140">F98/T98*100</f>
        <v>133.74197445067753</v>
      </c>
      <c r="W98" s="162">
        <f t="shared" ref="W98" si="141">F98/E98*100</f>
        <v>111.4516453755646</v>
      </c>
      <c r="X98" s="136">
        <v>1351.5740000000001</v>
      </c>
      <c r="Y98" s="88">
        <f t="shared" si="125"/>
        <v>314.70499999999993</v>
      </c>
      <c r="Z98" s="159">
        <f t="shared" si="138"/>
        <v>123.28433367318401</v>
      </c>
    </row>
    <row r="99" spans="1:27" s="47" customFormat="1" ht="39" x14ac:dyDescent="0.3">
      <c r="A99" s="12" t="s">
        <v>176</v>
      </c>
      <c r="B99" s="75" t="s">
        <v>37</v>
      </c>
      <c r="C99" s="15" t="s">
        <v>22</v>
      </c>
      <c r="D99" s="137">
        <v>4024</v>
      </c>
      <c r="E99" s="137">
        <v>4024</v>
      </c>
      <c r="F99" s="136">
        <f t="shared" si="126"/>
        <v>4119.43</v>
      </c>
      <c r="G99" s="136">
        <v>0</v>
      </c>
      <c r="H99" s="136"/>
      <c r="I99" s="136"/>
      <c r="J99" s="136">
        <v>268.565</v>
      </c>
      <c r="K99" s="136"/>
      <c r="L99" s="136">
        <v>3535.4169999999999</v>
      </c>
      <c r="M99" s="136">
        <v>0</v>
      </c>
      <c r="N99" s="136">
        <v>0</v>
      </c>
      <c r="O99" s="136">
        <v>0</v>
      </c>
      <c r="P99" s="136">
        <v>315.44799999999998</v>
      </c>
      <c r="Q99" s="136">
        <v>4024</v>
      </c>
      <c r="R99" s="136">
        <f t="shared" si="128"/>
        <v>95.430000000000291</v>
      </c>
      <c r="S99" s="162">
        <f t="shared" si="133"/>
        <v>102.3715208747515</v>
      </c>
      <c r="T99" s="136">
        <f t="shared" si="139"/>
        <v>3353.333333333333</v>
      </c>
      <c r="U99" s="136">
        <f t="shared" si="130"/>
        <v>766.09666666666726</v>
      </c>
      <c r="V99" s="162">
        <f t="shared" ref="V99" si="142">F99/T99*100</f>
        <v>122.8458250497018</v>
      </c>
      <c r="W99" s="162">
        <f t="shared" ref="W99" si="143">F99/E99*100</f>
        <v>102.3715208747515</v>
      </c>
      <c r="X99" s="136">
        <v>7287.7640000000001</v>
      </c>
      <c r="Y99" s="88">
        <f t="shared" si="125"/>
        <v>-3168.3339999999998</v>
      </c>
      <c r="Z99" s="159">
        <f t="shared" si="138"/>
        <v>56.525293629157034</v>
      </c>
    </row>
    <row r="100" spans="1:27" s="46" customFormat="1" ht="23.25" x14ac:dyDescent="0.3">
      <c r="A100" s="12" t="s">
        <v>177</v>
      </c>
      <c r="B100" s="33" t="s">
        <v>65</v>
      </c>
      <c r="C100" s="15" t="s">
        <v>43</v>
      </c>
      <c r="D100" s="137">
        <v>48000</v>
      </c>
      <c r="E100" s="137">
        <v>85060</v>
      </c>
      <c r="F100" s="137">
        <f t="shared" si="126"/>
        <v>97034.191000000021</v>
      </c>
      <c r="G100" s="137">
        <v>7105.0060000000003</v>
      </c>
      <c r="H100" s="137">
        <v>11422.457</v>
      </c>
      <c r="I100" s="137">
        <v>410.21899999999999</v>
      </c>
      <c r="J100" s="137">
        <v>4989.4059999999999</v>
      </c>
      <c r="K100" s="137">
        <v>7554.5290000000005</v>
      </c>
      <c r="L100" s="137">
        <v>25567.377</v>
      </c>
      <c r="M100" s="137">
        <v>2039.067</v>
      </c>
      <c r="N100" s="137">
        <v>10651.555</v>
      </c>
      <c r="O100" s="137">
        <v>19156.762999999999</v>
      </c>
      <c r="P100" s="137">
        <v>8137.8119999999999</v>
      </c>
      <c r="Q100" s="137">
        <v>85060</v>
      </c>
      <c r="R100" s="137">
        <f t="shared" si="128"/>
        <v>11974.191000000021</v>
      </c>
      <c r="S100" s="162">
        <f t="shared" si="133"/>
        <v>114.07734657888551</v>
      </c>
      <c r="T100" s="137">
        <f t="shared" si="139"/>
        <v>70883.333333333328</v>
      </c>
      <c r="U100" s="137">
        <f t="shared" si="130"/>
        <v>26150.857666666692</v>
      </c>
      <c r="V100" s="162">
        <f>F100/T100*100</f>
        <v>136.89281589466262</v>
      </c>
      <c r="W100" s="162">
        <f>F100/E100*100</f>
        <v>114.07734657888551</v>
      </c>
      <c r="X100" s="137">
        <v>74171.601999999984</v>
      </c>
      <c r="Y100" s="88">
        <f t="shared" si="125"/>
        <v>22862.589000000036</v>
      </c>
      <c r="Z100" s="159">
        <f t="shared" si="138"/>
        <v>130.82391155580009</v>
      </c>
    </row>
    <row r="101" spans="1:27" s="44" customFormat="1" ht="23.25" x14ac:dyDescent="0.3">
      <c r="A101" s="151">
        <v>7</v>
      </c>
      <c r="B101" s="87" t="s">
        <v>11</v>
      </c>
      <c r="C101" s="152" t="s">
        <v>23</v>
      </c>
      <c r="D101" s="160">
        <v>11615.2</v>
      </c>
      <c r="E101" s="160">
        <v>11615.2</v>
      </c>
      <c r="F101" s="156">
        <f t="shared" si="126"/>
        <v>9254.7870000000021</v>
      </c>
      <c r="G101" s="156">
        <v>1070.626</v>
      </c>
      <c r="H101" s="156">
        <v>418.40600000000001</v>
      </c>
      <c r="I101" s="156">
        <v>1379.806</v>
      </c>
      <c r="J101" s="156">
        <v>529.60799999999995</v>
      </c>
      <c r="K101" s="156">
        <v>943.41200000000003</v>
      </c>
      <c r="L101" s="156">
        <v>1144.47</v>
      </c>
      <c r="M101" s="156">
        <v>704.47</v>
      </c>
      <c r="N101" s="156">
        <v>843.35900000000004</v>
      </c>
      <c r="O101" s="156">
        <v>1563.7159999999999</v>
      </c>
      <c r="P101" s="156">
        <v>656.91399999999999</v>
      </c>
      <c r="Q101" s="156">
        <v>9158.16</v>
      </c>
      <c r="R101" s="156">
        <f t="shared" si="128"/>
        <v>96.627000000002226</v>
      </c>
      <c r="S101" s="161">
        <f t="shared" si="133"/>
        <v>101.05509185251189</v>
      </c>
      <c r="T101" s="156">
        <f t="shared" si="139"/>
        <v>9679.3333333333339</v>
      </c>
      <c r="U101" s="156">
        <f t="shared" si="130"/>
        <v>-424.54633333333186</v>
      </c>
      <c r="V101" s="161">
        <f>F101/T101*100</f>
        <v>95.613888697568711</v>
      </c>
      <c r="W101" s="161">
        <f>F101/E101*100</f>
        <v>79.678240581307264</v>
      </c>
      <c r="X101" s="156">
        <v>11004.646999999999</v>
      </c>
      <c r="Y101" s="157">
        <f t="shared" si="125"/>
        <v>-1749.8599999999969</v>
      </c>
      <c r="Z101" s="158">
        <f t="shared" si="138"/>
        <v>84.098899310445873</v>
      </c>
    </row>
    <row r="102" spans="1:27" s="40" customFormat="1" ht="31.5" customHeight="1" x14ac:dyDescent="0.3">
      <c r="A102" s="38"/>
      <c r="B102" s="166" t="s">
        <v>147</v>
      </c>
      <c r="C102" s="39"/>
      <c r="D102" s="131">
        <f>D90+D94+D96+D98+D99+D100+D101</f>
        <v>169029.41400000002</v>
      </c>
      <c r="E102" s="131">
        <f>E90+E94+E96+E98+E99+E100+E101</f>
        <v>207584.48300000001</v>
      </c>
      <c r="F102" s="131">
        <f t="shared" si="126"/>
        <v>394294.20700000005</v>
      </c>
      <c r="G102" s="131">
        <f>G90+G94+G96+G98+G99+G100+G101</f>
        <v>21174.099000000002</v>
      </c>
      <c r="H102" s="131">
        <f>H90+H94+H96+H98+H99+H100+H101</f>
        <v>31155.569</v>
      </c>
      <c r="I102" s="131">
        <f t="shared" ref="I102:Q102" si="144">I90+I94+I96+I98+I99+I100+I101+I95</f>
        <v>20267.510999999999</v>
      </c>
      <c r="J102" s="131">
        <f t="shared" si="144"/>
        <v>54851.543000000005</v>
      </c>
      <c r="K102" s="131">
        <f t="shared" si="144"/>
        <v>21220.797999999999</v>
      </c>
      <c r="L102" s="131">
        <f t="shared" si="144"/>
        <v>121422.41399999999</v>
      </c>
      <c r="M102" s="131">
        <f>M90+M94+M96+M98+M99+M100+M101+M95</f>
        <v>15864.726000000001</v>
      </c>
      <c r="N102" s="131">
        <f>N90+N94+N96+N98+N99+N100+N101+N95</f>
        <v>33748.122000000003</v>
      </c>
      <c r="O102" s="131">
        <f>O90+O94+O96+O98+O99+O100+O101+O95</f>
        <v>43675.797000000006</v>
      </c>
      <c r="P102" s="131">
        <f>P90+P94+P96+P98+P99+P100+P101+P95</f>
        <v>30913.628000000001</v>
      </c>
      <c r="Q102" s="131">
        <f t="shared" si="144"/>
        <v>187544.71300000002</v>
      </c>
      <c r="R102" s="131">
        <f t="shared" si="128"/>
        <v>206749.49400000004</v>
      </c>
      <c r="S102" s="126">
        <f t="shared" si="133"/>
        <v>210.24010791495894</v>
      </c>
      <c r="T102" s="131">
        <f>T90+T94+T96+T98+T99+T100+T101</f>
        <v>172987.06916666668</v>
      </c>
      <c r="U102" s="131">
        <f t="shared" si="130"/>
        <v>221307.13783333337</v>
      </c>
      <c r="V102" s="126">
        <f>F102/T102*100</f>
        <v>227.93276335592</v>
      </c>
      <c r="W102" s="126">
        <f>F102/E102*100</f>
        <v>189.94396946326668</v>
      </c>
      <c r="X102" s="131">
        <f>X90+X94+X96+X98+X99+X100+X101+X93</f>
        <v>260812.85099999994</v>
      </c>
      <c r="Y102" s="62">
        <f t="shared" si="125"/>
        <v>133481.35600000012</v>
      </c>
      <c r="Z102" s="63">
        <f t="shared" si="138"/>
        <v>151.17897967381987</v>
      </c>
    </row>
    <row r="103" spans="1:27" s="23" customFormat="1" ht="39" x14ac:dyDescent="0.25">
      <c r="A103" s="151">
        <v>1</v>
      </c>
      <c r="B103" s="155" t="s">
        <v>135</v>
      </c>
      <c r="C103" s="152" t="s">
        <v>55</v>
      </c>
      <c r="D103" s="160"/>
      <c r="E103" s="160">
        <v>13289.04</v>
      </c>
      <c r="F103" s="160">
        <f t="shared" si="126"/>
        <v>13289.04</v>
      </c>
      <c r="G103" s="160"/>
      <c r="H103" s="160"/>
      <c r="I103" s="160"/>
      <c r="J103" s="160"/>
      <c r="K103" s="160"/>
      <c r="L103" s="160"/>
      <c r="M103" s="160">
        <v>6419.44</v>
      </c>
      <c r="N103" s="160">
        <v>6869.6</v>
      </c>
      <c r="O103" s="160">
        <v>0</v>
      </c>
      <c r="P103" s="160">
        <v>0</v>
      </c>
      <c r="Q103" s="160">
        <v>13289.04</v>
      </c>
      <c r="R103" s="160">
        <f t="shared" ref="R103" si="145">F103-Q103</f>
        <v>0</v>
      </c>
      <c r="S103" s="89">
        <f t="shared" ref="S103" si="146">F103/Q103*100</f>
        <v>100</v>
      </c>
      <c r="T103" s="160">
        <f t="shared" ref="T103" si="147">Q103</f>
        <v>13289.04</v>
      </c>
      <c r="U103" s="160">
        <f t="shared" ref="U103" si="148">F103-T103</f>
        <v>0</v>
      </c>
      <c r="V103" s="89">
        <f>F103/T103*100</f>
        <v>100</v>
      </c>
      <c r="W103" s="89">
        <f>F103/E103*100</f>
        <v>100</v>
      </c>
      <c r="X103" s="160"/>
      <c r="Y103" s="157">
        <f t="shared" si="125"/>
        <v>13289.04</v>
      </c>
      <c r="Z103" s="158"/>
    </row>
    <row r="104" spans="1:27" s="23" customFormat="1" ht="97.5" x14ac:dyDescent="0.25">
      <c r="A104" s="151">
        <f>A103+1</f>
        <v>2</v>
      </c>
      <c r="B104" s="155" t="s">
        <v>141</v>
      </c>
      <c r="C104" s="152" t="s">
        <v>69</v>
      </c>
      <c r="D104" s="160"/>
      <c r="E104" s="160"/>
      <c r="F104" s="160">
        <f t="shared" si="126"/>
        <v>0</v>
      </c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>
        <f t="shared" si="128"/>
        <v>0</v>
      </c>
      <c r="S104" s="89"/>
      <c r="T104" s="160">
        <f>Q104</f>
        <v>0</v>
      </c>
      <c r="U104" s="160">
        <f t="shared" si="130"/>
        <v>0</v>
      </c>
      <c r="V104" s="89"/>
      <c r="W104" s="89"/>
      <c r="X104" s="160">
        <v>16316.299000000001</v>
      </c>
      <c r="Y104" s="157">
        <f t="shared" si="125"/>
        <v>-16316.299000000001</v>
      </c>
      <c r="Z104" s="158"/>
    </row>
    <row r="105" spans="1:27" s="23" customFormat="1" ht="58.5" x14ac:dyDescent="0.25">
      <c r="A105" s="151">
        <f>A104+1</f>
        <v>3</v>
      </c>
      <c r="B105" s="155" t="s">
        <v>171</v>
      </c>
      <c r="C105" s="152" t="s">
        <v>172</v>
      </c>
      <c r="D105" s="160"/>
      <c r="E105" s="160"/>
      <c r="F105" s="160">
        <f t="shared" si="126"/>
        <v>0</v>
      </c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89"/>
      <c r="T105" s="160"/>
      <c r="U105" s="160"/>
      <c r="V105" s="89"/>
      <c r="W105" s="89"/>
      <c r="X105" s="160">
        <v>44811.634000000005</v>
      </c>
      <c r="Y105" s="157">
        <f t="shared" si="125"/>
        <v>-44811.634000000005</v>
      </c>
      <c r="Z105" s="158"/>
    </row>
    <row r="106" spans="1:27" s="23" customFormat="1" ht="39" x14ac:dyDescent="0.25">
      <c r="A106" s="151">
        <f>A105+1</f>
        <v>4</v>
      </c>
      <c r="B106" s="155" t="s">
        <v>152</v>
      </c>
      <c r="C106" s="152" t="s">
        <v>153</v>
      </c>
      <c r="D106" s="160"/>
      <c r="E106" s="160"/>
      <c r="F106" s="160">
        <f t="shared" si="126"/>
        <v>0</v>
      </c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>
        <f t="shared" si="128"/>
        <v>0</v>
      </c>
      <c r="S106" s="89"/>
      <c r="T106" s="160">
        <f>Q106</f>
        <v>0</v>
      </c>
      <c r="U106" s="160">
        <f t="shared" si="130"/>
        <v>0</v>
      </c>
      <c r="V106" s="89"/>
      <c r="W106" s="89"/>
      <c r="X106" s="160">
        <v>40122.523999999998</v>
      </c>
      <c r="Y106" s="157">
        <f t="shared" si="125"/>
        <v>-40122.523999999998</v>
      </c>
      <c r="Z106" s="158"/>
    </row>
    <row r="107" spans="1:27" s="36" customFormat="1" ht="34.5" customHeight="1" x14ac:dyDescent="0.3">
      <c r="A107" s="34"/>
      <c r="B107" s="37" t="s">
        <v>27</v>
      </c>
      <c r="C107" s="39"/>
      <c r="D107" s="131">
        <f>D108+D111</f>
        <v>0</v>
      </c>
      <c r="E107" s="131">
        <f>E108+E111</f>
        <v>13289.04</v>
      </c>
      <c r="F107" s="131">
        <f t="shared" si="126"/>
        <v>13289.04</v>
      </c>
      <c r="G107" s="131">
        <f t="shared" ref="G107:P107" si="149">G108+G111</f>
        <v>0</v>
      </c>
      <c r="H107" s="131">
        <f t="shared" si="149"/>
        <v>0</v>
      </c>
      <c r="I107" s="131">
        <f t="shared" si="149"/>
        <v>0</v>
      </c>
      <c r="J107" s="131">
        <f t="shared" si="149"/>
        <v>0</v>
      </c>
      <c r="K107" s="131">
        <f t="shared" ref="K107:O107" si="150">K108+K111</f>
        <v>0</v>
      </c>
      <c r="L107" s="131">
        <f t="shared" si="150"/>
        <v>0</v>
      </c>
      <c r="M107" s="131">
        <f t="shared" si="150"/>
        <v>6419.44</v>
      </c>
      <c r="N107" s="131">
        <f t="shared" si="150"/>
        <v>6869.6</v>
      </c>
      <c r="O107" s="131">
        <f t="shared" si="150"/>
        <v>0</v>
      </c>
      <c r="P107" s="131">
        <f t="shared" si="149"/>
        <v>0</v>
      </c>
      <c r="Q107" s="131">
        <f t="shared" ref="Q107" si="151">Q108+Q111</f>
        <v>13289.04</v>
      </c>
      <c r="R107" s="131">
        <f t="shared" si="128"/>
        <v>0</v>
      </c>
      <c r="S107" s="126"/>
      <c r="T107" s="131">
        <f>T108+T111</f>
        <v>13289.04</v>
      </c>
      <c r="U107" s="131">
        <f t="shared" si="130"/>
        <v>0</v>
      </c>
      <c r="V107" s="126">
        <f>F107/T107*100</f>
        <v>100</v>
      </c>
      <c r="W107" s="126">
        <f t="shared" ref="W107:W109" si="152">F107/E107*100</f>
        <v>100</v>
      </c>
      <c r="X107" s="131">
        <f>X108+X111</f>
        <v>101250.45699999999</v>
      </c>
      <c r="Y107" s="62">
        <f t="shared" si="125"/>
        <v>-87961.416999999987</v>
      </c>
      <c r="Z107" s="63">
        <f t="shared" ref="Z107:Z111" si="153">F107/X107*100</f>
        <v>13.124918537404726</v>
      </c>
    </row>
    <row r="108" spans="1:27" s="123" customFormat="1" ht="22.5" x14ac:dyDescent="0.25">
      <c r="A108" s="29"/>
      <c r="B108" s="121" t="s">
        <v>70</v>
      </c>
      <c r="C108" s="22"/>
      <c r="D108" s="132">
        <f>D109+D110</f>
        <v>0</v>
      </c>
      <c r="E108" s="132">
        <f>E109+E110</f>
        <v>13289.04</v>
      </c>
      <c r="F108" s="132">
        <f t="shared" si="126"/>
        <v>13289.04</v>
      </c>
      <c r="G108" s="132">
        <f t="shared" ref="G108:P108" si="154">G109+G110</f>
        <v>0</v>
      </c>
      <c r="H108" s="132">
        <f t="shared" si="154"/>
        <v>0</v>
      </c>
      <c r="I108" s="132">
        <f t="shared" si="154"/>
        <v>0</v>
      </c>
      <c r="J108" s="132">
        <f t="shared" si="154"/>
        <v>0</v>
      </c>
      <c r="K108" s="132">
        <f t="shared" ref="K108:O108" si="155">K109+K110</f>
        <v>0</v>
      </c>
      <c r="L108" s="132">
        <f t="shared" si="155"/>
        <v>0</v>
      </c>
      <c r="M108" s="132">
        <f t="shared" si="155"/>
        <v>6419.44</v>
      </c>
      <c r="N108" s="132">
        <f t="shared" si="155"/>
        <v>6869.6</v>
      </c>
      <c r="O108" s="132">
        <f t="shared" si="155"/>
        <v>0</v>
      </c>
      <c r="P108" s="132">
        <f t="shared" si="154"/>
        <v>0</v>
      </c>
      <c r="Q108" s="132">
        <f t="shared" ref="Q108" si="156">Q109+Q110</f>
        <v>13289.04</v>
      </c>
      <c r="R108" s="132">
        <f t="shared" si="128"/>
        <v>0</v>
      </c>
      <c r="S108" s="122"/>
      <c r="T108" s="132">
        <f t="shared" ref="T108" si="157">T109+T110</f>
        <v>13289.04</v>
      </c>
      <c r="U108" s="132">
        <f t="shared" si="130"/>
        <v>0</v>
      </c>
      <c r="V108" s="122">
        <f t="shared" ref="V108:V109" si="158">F108/T108*100</f>
        <v>100</v>
      </c>
      <c r="W108" s="122">
        <f t="shared" si="152"/>
        <v>100</v>
      </c>
      <c r="X108" s="132">
        <f>X109+X110</f>
        <v>61127.933000000005</v>
      </c>
      <c r="Y108" s="66">
        <f t="shared" si="125"/>
        <v>-47838.893000000004</v>
      </c>
      <c r="Z108" s="67">
        <f t="shared" si="153"/>
        <v>21.739717585412222</v>
      </c>
    </row>
    <row r="109" spans="1:27" s="7" customFormat="1" ht="23.25" x14ac:dyDescent="0.25">
      <c r="A109" s="12"/>
      <c r="B109" s="15" t="s">
        <v>96</v>
      </c>
      <c r="C109" s="15"/>
      <c r="D109" s="137">
        <f>D104</f>
        <v>0</v>
      </c>
      <c r="E109" s="137">
        <f>E104+E103</f>
        <v>13289.04</v>
      </c>
      <c r="F109" s="137">
        <f t="shared" si="126"/>
        <v>13289.04</v>
      </c>
      <c r="G109" s="137">
        <f t="shared" ref="G109:P109" si="159">G104+G103</f>
        <v>0</v>
      </c>
      <c r="H109" s="137">
        <f t="shared" si="159"/>
        <v>0</v>
      </c>
      <c r="I109" s="137">
        <f t="shared" si="159"/>
        <v>0</v>
      </c>
      <c r="J109" s="137">
        <f t="shared" si="159"/>
        <v>0</v>
      </c>
      <c r="K109" s="137">
        <f t="shared" si="159"/>
        <v>0</v>
      </c>
      <c r="L109" s="137">
        <f t="shared" si="159"/>
        <v>0</v>
      </c>
      <c r="M109" s="137">
        <f t="shared" ref="M109:O109" si="160">M104+M103</f>
        <v>6419.44</v>
      </c>
      <c r="N109" s="137">
        <f t="shared" si="160"/>
        <v>6869.6</v>
      </c>
      <c r="O109" s="137">
        <f t="shared" si="160"/>
        <v>0</v>
      </c>
      <c r="P109" s="137">
        <f t="shared" si="159"/>
        <v>0</v>
      </c>
      <c r="Q109" s="137">
        <f t="shared" ref="Q109" si="161">Q104+Q103</f>
        <v>13289.04</v>
      </c>
      <c r="R109" s="137">
        <f t="shared" si="128"/>
        <v>0</v>
      </c>
      <c r="S109" s="162"/>
      <c r="T109" s="137">
        <f t="shared" ref="T109" si="162">T104+T103</f>
        <v>13289.04</v>
      </c>
      <c r="U109" s="137">
        <f t="shared" si="130"/>
        <v>0</v>
      </c>
      <c r="V109" s="162">
        <f t="shared" si="158"/>
        <v>100</v>
      </c>
      <c r="W109" s="162">
        <f t="shared" si="152"/>
        <v>100</v>
      </c>
      <c r="X109" s="137">
        <f>X104</f>
        <v>16316.299000000001</v>
      </c>
      <c r="Y109" s="88">
        <f t="shared" si="125"/>
        <v>-3027.259</v>
      </c>
      <c r="Z109" s="159">
        <f t="shared" si="153"/>
        <v>81.446411346102437</v>
      </c>
    </row>
    <row r="110" spans="1:27" s="7" customFormat="1" ht="23.25" x14ac:dyDescent="0.25">
      <c r="A110" s="12"/>
      <c r="B110" s="116" t="s">
        <v>95</v>
      </c>
      <c r="C110" s="15"/>
      <c r="D110" s="137"/>
      <c r="E110" s="137"/>
      <c r="F110" s="137">
        <f t="shared" si="126"/>
        <v>0</v>
      </c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>
        <f t="shared" si="128"/>
        <v>0</v>
      </c>
      <c r="S110" s="162"/>
      <c r="T110" s="137"/>
      <c r="U110" s="137">
        <f t="shared" si="130"/>
        <v>0</v>
      </c>
      <c r="V110" s="162"/>
      <c r="W110" s="162"/>
      <c r="X110" s="137">
        <f>X105</f>
        <v>44811.634000000005</v>
      </c>
      <c r="Y110" s="88">
        <f t="shared" si="125"/>
        <v>-44811.634000000005</v>
      </c>
      <c r="Z110" s="159">
        <f t="shared" si="153"/>
        <v>0</v>
      </c>
    </row>
    <row r="111" spans="1:27" s="123" customFormat="1" ht="58.5" x14ac:dyDescent="0.25">
      <c r="A111" s="29"/>
      <c r="B111" s="121" t="s">
        <v>154</v>
      </c>
      <c r="C111" s="22"/>
      <c r="D111" s="132">
        <f>D106</f>
        <v>0</v>
      </c>
      <c r="E111" s="132">
        <f>E106</f>
        <v>0</v>
      </c>
      <c r="F111" s="132">
        <f t="shared" si="126"/>
        <v>0</v>
      </c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>
        <f t="shared" si="128"/>
        <v>0</v>
      </c>
      <c r="S111" s="122"/>
      <c r="T111" s="132">
        <f>T106</f>
        <v>0</v>
      </c>
      <c r="U111" s="132">
        <f t="shared" si="130"/>
        <v>0</v>
      </c>
      <c r="V111" s="122"/>
      <c r="W111" s="122"/>
      <c r="X111" s="132">
        <f>X106</f>
        <v>40122.523999999998</v>
      </c>
      <c r="Y111" s="66">
        <f t="shared" si="125"/>
        <v>-40122.523999999998</v>
      </c>
      <c r="Z111" s="67">
        <f t="shared" si="153"/>
        <v>0</v>
      </c>
    </row>
    <row r="112" spans="1:27" s="123" customFormat="1" ht="22.5" x14ac:dyDescent="0.25">
      <c r="A112" s="29"/>
      <c r="B112" s="121"/>
      <c r="C112" s="22"/>
      <c r="D112" s="132"/>
      <c r="E112" s="132"/>
      <c r="F112" s="132">
        <f t="shared" si="126"/>
        <v>0</v>
      </c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22"/>
      <c r="T112" s="132"/>
      <c r="U112" s="132"/>
      <c r="V112" s="122"/>
      <c r="W112" s="122"/>
      <c r="X112" s="132"/>
      <c r="Y112" s="66"/>
      <c r="Z112" s="67"/>
    </row>
    <row r="113" spans="1:28" s="105" customFormat="1" ht="46.5" x14ac:dyDescent="0.3">
      <c r="A113" s="99"/>
      <c r="B113" s="100" t="s">
        <v>42</v>
      </c>
      <c r="C113" s="106"/>
      <c r="D113" s="140">
        <f>D102+D107</f>
        <v>169029.41400000002</v>
      </c>
      <c r="E113" s="140">
        <f>E102+E107</f>
        <v>220873.52300000002</v>
      </c>
      <c r="F113" s="140">
        <f t="shared" si="126"/>
        <v>407583.24700000009</v>
      </c>
      <c r="G113" s="140">
        <f t="shared" ref="G113:P113" si="163">G102+G107</f>
        <v>21174.099000000002</v>
      </c>
      <c r="H113" s="140">
        <f t="shared" si="163"/>
        <v>31155.569</v>
      </c>
      <c r="I113" s="140">
        <f t="shared" si="163"/>
        <v>20267.510999999999</v>
      </c>
      <c r="J113" s="140">
        <f t="shared" si="163"/>
        <v>54851.543000000005</v>
      </c>
      <c r="K113" s="140">
        <f t="shared" ref="K113:O113" si="164">K102+K107</f>
        <v>21220.797999999999</v>
      </c>
      <c r="L113" s="140">
        <f t="shared" si="164"/>
        <v>121422.41399999999</v>
      </c>
      <c r="M113" s="140">
        <f t="shared" si="164"/>
        <v>22284.166000000001</v>
      </c>
      <c r="N113" s="140">
        <f t="shared" si="164"/>
        <v>40617.722000000002</v>
      </c>
      <c r="O113" s="140">
        <f t="shared" si="164"/>
        <v>43675.797000000006</v>
      </c>
      <c r="P113" s="140">
        <f t="shared" si="163"/>
        <v>30913.628000000001</v>
      </c>
      <c r="Q113" s="140">
        <f t="shared" ref="Q113" si="165">Q102+Q107</f>
        <v>200833.75300000003</v>
      </c>
      <c r="R113" s="140">
        <f>F113-Q113</f>
        <v>206749.49400000006</v>
      </c>
      <c r="S113" s="128">
        <f>F113/Q113*100</f>
        <v>202.94559102323802</v>
      </c>
      <c r="T113" s="140">
        <f>T102+T107</f>
        <v>186276.10916666669</v>
      </c>
      <c r="U113" s="140">
        <f>F113-T113</f>
        <v>221307.1378333334</v>
      </c>
      <c r="V113" s="128">
        <f>F113/T113*100</f>
        <v>218.80596970990166</v>
      </c>
      <c r="W113" s="128">
        <f>F113/E113*100</f>
        <v>184.53241541314125</v>
      </c>
      <c r="X113" s="140">
        <f>X102+X107</f>
        <v>362063.30799999996</v>
      </c>
      <c r="Y113" s="102">
        <f>F113-X113</f>
        <v>45519.939000000129</v>
      </c>
      <c r="Z113" s="103">
        <f>F113/X113*100</f>
        <v>112.57237007843948</v>
      </c>
      <c r="AA113" s="140">
        <v>362063.30799999996</v>
      </c>
      <c r="AB113" s="140">
        <f>AA113-X113</f>
        <v>0</v>
      </c>
    </row>
    <row r="114" spans="1:28" s="11" customFormat="1" ht="20.25" x14ac:dyDescent="0.25">
      <c r="A114" s="169" t="s">
        <v>41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1"/>
    </row>
    <row r="115" spans="1:28" s="105" customFormat="1" ht="30.75" customHeight="1" x14ac:dyDescent="0.3">
      <c r="A115" s="107"/>
      <c r="B115" s="100" t="s">
        <v>149</v>
      </c>
      <c r="C115" s="106"/>
      <c r="D115" s="140">
        <f>D51+D102</f>
        <v>6418332.4919999987</v>
      </c>
      <c r="E115" s="140">
        <f>E51+E102</f>
        <v>6997756.8619999997</v>
      </c>
      <c r="F115" s="140">
        <f t="shared" si="126"/>
        <v>5935779.7459999993</v>
      </c>
      <c r="G115" s="140">
        <f t="shared" ref="G115:Q115" si="166">G51+G102</f>
        <v>529252.804</v>
      </c>
      <c r="H115" s="140">
        <f t="shared" si="166"/>
        <v>570782.09100000025</v>
      </c>
      <c r="I115" s="140">
        <f t="shared" si="166"/>
        <v>487850.38900000002</v>
      </c>
      <c r="J115" s="140">
        <f t="shared" si="166"/>
        <v>639516.23399999994</v>
      </c>
      <c r="K115" s="140">
        <f t="shared" si="166"/>
        <v>575647.53</v>
      </c>
      <c r="L115" s="140">
        <f t="shared" si="166"/>
        <v>651273.23499999999</v>
      </c>
      <c r="M115" s="140">
        <f t="shared" ref="M115:O115" si="167">M51+M102</f>
        <v>663398.41800000006</v>
      </c>
      <c r="N115" s="140">
        <f t="shared" si="167"/>
        <v>609431.04299999983</v>
      </c>
      <c r="O115" s="140">
        <f t="shared" si="167"/>
        <v>547313.11699999997</v>
      </c>
      <c r="P115" s="140">
        <f t="shared" si="166"/>
        <v>661314.88499999989</v>
      </c>
      <c r="Q115" s="140">
        <f t="shared" si="166"/>
        <v>5576746.7320000008</v>
      </c>
      <c r="R115" s="140">
        <f>F115-Q115</f>
        <v>359033.01399999857</v>
      </c>
      <c r="S115" s="128">
        <f>F115/Q115*100</f>
        <v>106.43803692822962</v>
      </c>
      <c r="T115" s="140">
        <f>T51+T102</f>
        <v>5831464.0516666677</v>
      </c>
      <c r="U115" s="140">
        <f>F115-T115</f>
        <v>104315.69433333166</v>
      </c>
      <c r="V115" s="128">
        <f>F115/T115*100</f>
        <v>101.7888422771554</v>
      </c>
      <c r="W115" s="128">
        <f>F115/E115*100</f>
        <v>84.824035230962835</v>
      </c>
      <c r="X115" s="140">
        <f>X51+X102</f>
        <v>4969646.3179999981</v>
      </c>
      <c r="Y115" s="102">
        <f>F115-X115</f>
        <v>966133.42800000124</v>
      </c>
      <c r="Z115" s="103">
        <f>F115/X115*100</f>
        <v>119.44068785138045</v>
      </c>
    </row>
    <row r="116" spans="1:28" s="27" customFormat="1" ht="22.5" hidden="1" x14ac:dyDescent="0.3">
      <c r="A116" s="120"/>
      <c r="B116" s="14"/>
      <c r="C116" s="22"/>
      <c r="D116" s="132"/>
      <c r="E116" s="132"/>
      <c r="F116" s="132">
        <f t="shared" si="126"/>
        <v>0</v>
      </c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22"/>
      <c r="T116" s="132"/>
      <c r="U116" s="132"/>
      <c r="V116" s="122"/>
      <c r="W116" s="122"/>
      <c r="X116" s="132"/>
      <c r="Y116" s="66"/>
      <c r="Z116" s="67"/>
    </row>
    <row r="117" spans="1:28" s="147" customFormat="1" ht="20.25" hidden="1" x14ac:dyDescent="0.3">
      <c r="A117" s="141"/>
      <c r="B117" s="142" t="s">
        <v>66</v>
      </c>
      <c r="C117" s="152"/>
      <c r="D117" s="143">
        <v>-531278.1</v>
      </c>
      <c r="E117" s="143">
        <v>-531278.1</v>
      </c>
      <c r="F117" s="143">
        <f t="shared" si="126"/>
        <v>-442732.00000000006</v>
      </c>
      <c r="G117" s="143">
        <v>-44273.2</v>
      </c>
      <c r="H117" s="143">
        <v>-44273.2</v>
      </c>
      <c r="I117" s="143">
        <v>-44273.2</v>
      </c>
      <c r="J117" s="143">
        <v>-44273.2</v>
      </c>
      <c r="K117" s="143">
        <v>-44273.2</v>
      </c>
      <c r="L117" s="143">
        <v>-44273.2</v>
      </c>
      <c r="M117" s="143">
        <v>-44273.2</v>
      </c>
      <c r="N117" s="143">
        <v>-44273.2</v>
      </c>
      <c r="O117" s="143">
        <v>-44273.2</v>
      </c>
      <c r="P117" s="143">
        <v>-44273.2</v>
      </c>
      <c r="Q117" s="143">
        <f>F117</f>
        <v>-442732.00000000006</v>
      </c>
      <c r="R117" s="143">
        <f>F117-Q117</f>
        <v>0</v>
      </c>
      <c r="S117" s="144">
        <f>F117/Q117*100</f>
        <v>100</v>
      </c>
      <c r="T117" s="143">
        <f>Q117</f>
        <v>-442732.00000000006</v>
      </c>
      <c r="U117" s="143">
        <f>F117-T117</f>
        <v>0</v>
      </c>
      <c r="V117" s="144">
        <f>F117/T117*100</f>
        <v>100</v>
      </c>
      <c r="W117" s="144">
        <f>F117/E117*100</f>
        <v>83.33338038966788</v>
      </c>
      <c r="X117" s="143"/>
      <c r="Y117" s="145">
        <f>F117-X117</f>
        <v>-442732.00000000006</v>
      </c>
      <c r="Z117" s="146"/>
    </row>
    <row r="118" spans="1:28" s="27" customFormat="1" ht="22.5" x14ac:dyDescent="0.3">
      <c r="A118" s="10"/>
      <c r="B118" s="14"/>
      <c r="C118" s="22"/>
      <c r="D118" s="132"/>
      <c r="E118" s="132"/>
      <c r="F118" s="132">
        <f t="shared" si="126"/>
        <v>0</v>
      </c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22"/>
      <c r="T118" s="132"/>
      <c r="U118" s="132"/>
      <c r="V118" s="122"/>
      <c r="W118" s="122"/>
      <c r="X118" s="132"/>
      <c r="Y118" s="66"/>
      <c r="Z118" s="67"/>
    </row>
    <row r="119" spans="1:28" s="36" customFormat="1" ht="31.5" customHeight="1" x14ac:dyDescent="0.3">
      <c r="A119" s="34"/>
      <c r="B119" s="37" t="s">
        <v>27</v>
      </c>
      <c r="C119" s="39"/>
      <c r="D119" s="131">
        <f>D120+D121+D122+D125</f>
        <v>620318.51</v>
      </c>
      <c r="E119" s="131">
        <f>E120+E121+E122+E125</f>
        <v>1261147.5450000002</v>
      </c>
      <c r="F119" s="131">
        <f t="shared" si="126"/>
        <v>1051679.9539999999</v>
      </c>
      <c r="G119" s="131">
        <f t="shared" ref="G119:Q119" si="168">G120+G121+G122+G125</f>
        <v>77177.726999999999</v>
      </c>
      <c r="H119" s="131">
        <f t="shared" si="168"/>
        <v>78538.081000000006</v>
      </c>
      <c r="I119" s="131">
        <f t="shared" si="168"/>
        <v>78466.065999999992</v>
      </c>
      <c r="J119" s="131">
        <f t="shared" si="168"/>
        <v>78945.156000000003</v>
      </c>
      <c r="K119" s="131">
        <f t="shared" ref="K119:O119" si="169">K120+K121+K122+K125</f>
        <v>105411.14199999999</v>
      </c>
      <c r="L119" s="131">
        <f t="shared" si="169"/>
        <v>200895.93300000002</v>
      </c>
      <c r="M119" s="131">
        <f t="shared" si="169"/>
        <v>50413.578999999998</v>
      </c>
      <c r="N119" s="131">
        <f t="shared" si="169"/>
        <v>92823.436000000002</v>
      </c>
      <c r="O119" s="131">
        <f t="shared" si="169"/>
        <v>183910.41700000002</v>
      </c>
      <c r="P119" s="131">
        <f t="shared" si="168"/>
        <v>105098.417</v>
      </c>
      <c r="Q119" s="131">
        <f t="shared" si="168"/>
        <v>1051705.236</v>
      </c>
      <c r="R119" s="131">
        <f t="shared" ref="R119:R126" si="170">F119-Q119</f>
        <v>-25.282000000122935</v>
      </c>
      <c r="S119" s="126">
        <f>F119/Q119*100</f>
        <v>99.997596094501134</v>
      </c>
      <c r="T119" s="131">
        <f>T120+T121+T122+T125</f>
        <v>887258.04399999999</v>
      </c>
      <c r="U119" s="131">
        <f t="shared" ref="U119:U126" si="171">F119-T119</f>
        <v>164421.90999999992</v>
      </c>
      <c r="V119" s="126">
        <f>F119/T119*100</f>
        <v>118.53146456229817</v>
      </c>
      <c r="W119" s="126">
        <f>F119/E119*100</f>
        <v>83.390714922257544</v>
      </c>
      <c r="X119" s="131">
        <f>X120+X121+X122+X125</f>
        <v>1053793.6420000002</v>
      </c>
      <c r="Y119" s="62">
        <f t="shared" ref="Y119:Y126" si="172">F119-X119</f>
        <v>-2113.6880000003148</v>
      </c>
      <c r="Z119" s="63">
        <f>F119/X119*100</f>
        <v>99.799421071094258</v>
      </c>
    </row>
    <row r="120" spans="1:28" s="42" customFormat="1" ht="22.5" hidden="1" x14ac:dyDescent="0.3">
      <c r="A120" s="109"/>
      <c r="B120" s="108" t="s">
        <v>134</v>
      </c>
      <c r="C120" s="41"/>
      <c r="D120" s="132">
        <f>D82</f>
        <v>0</v>
      </c>
      <c r="E120" s="132">
        <f>E82</f>
        <v>0</v>
      </c>
      <c r="F120" s="132">
        <f t="shared" si="126"/>
        <v>0</v>
      </c>
      <c r="G120" s="132">
        <f>G82</f>
        <v>0</v>
      </c>
      <c r="H120" s="132">
        <f t="shared" ref="H120" si="173">H82</f>
        <v>0</v>
      </c>
      <c r="I120" s="132">
        <f>I82</f>
        <v>0</v>
      </c>
      <c r="J120" s="132">
        <f t="shared" ref="J120:L120" si="174">J82</f>
        <v>0</v>
      </c>
      <c r="K120" s="132">
        <f t="shared" si="174"/>
        <v>0</v>
      </c>
      <c r="L120" s="132">
        <f t="shared" si="174"/>
        <v>0</v>
      </c>
      <c r="M120" s="132">
        <f t="shared" ref="M120:Q121" si="175">M82</f>
        <v>0</v>
      </c>
      <c r="N120" s="132">
        <f t="shared" ref="N120:O120" si="176">N82</f>
        <v>0</v>
      </c>
      <c r="O120" s="132">
        <f t="shared" si="176"/>
        <v>0</v>
      </c>
      <c r="P120" s="132">
        <f t="shared" si="175"/>
        <v>0</v>
      </c>
      <c r="Q120" s="132">
        <f t="shared" si="175"/>
        <v>0</v>
      </c>
      <c r="R120" s="132">
        <f t="shared" si="170"/>
        <v>0</v>
      </c>
      <c r="S120" s="122"/>
      <c r="T120" s="132">
        <f>T82</f>
        <v>0</v>
      </c>
      <c r="U120" s="132">
        <f t="shared" si="171"/>
        <v>0</v>
      </c>
      <c r="V120" s="122"/>
      <c r="W120" s="122"/>
      <c r="X120" s="132">
        <f>X82</f>
        <v>0</v>
      </c>
      <c r="Y120" s="66">
        <f t="shared" si="172"/>
        <v>0</v>
      </c>
      <c r="Z120" s="67"/>
    </row>
    <row r="121" spans="1:28" s="42" customFormat="1" ht="52.5" customHeight="1" x14ac:dyDescent="0.3">
      <c r="A121" s="109"/>
      <c r="B121" s="108" t="s">
        <v>105</v>
      </c>
      <c r="C121" s="41"/>
      <c r="D121" s="132">
        <f>D83</f>
        <v>0</v>
      </c>
      <c r="E121" s="132">
        <f>E83</f>
        <v>1795.681</v>
      </c>
      <c r="F121" s="132">
        <f t="shared" si="126"/>
        <v>1795.681</v>
      </c>
      <c r="G121" s="132">
        <f>G83</f>
        <v>0</v>
      </c>
      <c r="H121" s="132">
        <f t="shared" ref="H121" si="177">H83</f>
        <v>0</v>
      </c>
      <c r="I121" s="132">
        <f>I83</f>
        <v>337.25700000000001</v>
      </c>
      <c r="J121" s="132">
        <f t="shared" ref="J121:L121" si="178">J83</f>
        <v>667.202</v>
      </c>
      <c r="K121" s="132">
        <f t="shared" si="178"/>
        <v>791.22199999999998</v>
      </c>
      <c r="L121" s="132">
        <f t="shared" si="178"/>
        <v>0</v>
      </c>
      <c r="M121" s="132">
        <f t="shared" si="175"/>
        <v>0</v>
      </c>
      <c r="N121" s="132">
        <f t="shared" ref="N121:O121" si="179">N83</f>
        <v>0</v>
      </c>
      <c r="O121" s="132">
        <f t="shared" si="179"/>
        <v>0</v>
      </c>
      <c r="P121" s="132">
        <f t="shared" si="175"/>
        <v>0</v>
      </c>
      <c r="Q121" s="132">
        <f t="shared" si="175"/>
        <v>1795.681</v>
      </c>
      <c r="R121" s="132">
        <f t="shared" si="170"/>
        <v>0</v>
      </c>
      <c r="S121" s="122">
        <f>F121/Q121*100</f>
        <v>100</v>
      </c>
      <c r="T121" s="132">
        <f>T83</f>
        <v>1795.681</v>
      </c>
      <c r="U121" s="132">
        <f t="shared" si="171"/>
        <v>0</v>
      </c>
      <c r="V121" s="122">
        <f>F121/T121*100</f>
        <v>100</v>
      </c>
      <c r="W121" s="122">
        <f>F121/E121*100</f>
        <v>100</v>
      </c>
      <c r="X121" s="132">
        <f>X83</f>
        <v>5159.018</v>
      </c>
      <c r="Y121" s="66">
        <f t="shared" si="172"/>
        <v>-3363.337</v>
      </c>
      <c r="Z121" s="67">
        <f>F121/X121*100</f>
        <v>34.806643434855239</v>
      </c>
    </row>
    <row r="122" spans="1:28" s="42" customFormat="1" ht="22.5" x14ac:dyDescent="0.3">
      <c r="A122" s="109"/>
      <c r="B122" s="43" t="s">
        <v>70</v>
      </c>
      <c r="C122" s="41"/>
      <c r="D122" s="132">
        <f>D123+D124</f>
        <v>620318.51</v>
      </c>
      <c r="E122" s="132">
        <f>E123+E124</f>
        <v>1259351.8640000001</v>
      </c>
      <c r="F122" s="132">
        <f t="shared" si="126"/>
        <v>1049884.273</v>
      </c>
      <c r="G122" s="132">
        <f t="shared" ref="G122:Q122" si="180">G123+G124</f>
        <v>77177.726999999999</v>
      </c>
      <c r="H122" s="132">
        <f t="shared" ref="H122:P122" si="181">H123+H124</f>
        <v>78538.081000000006</v>
      </c>
      <c r="I122" s="132">
        <f t="shared" ref="I122:O122" si="182">I123+I124</f>
        <v>78128.808999999994</v>
      </c>
      <c r="J122" s="132">
        <f t="shared" si="182"/>
        <v>78277.953999999998</v>
      </c>
      <c r="K122" s="132">
        <f t="shared" si="182"/>
        <v>104619.92</v>
      </c>
      <c r="L122" s="132">
        <f t="shared" si="182"/>
        <v>200895.93300000002</v>
      </c>
      <c r="M122" s="132">
        <f t="shared" si="182"/>
        <v>50413.578999999998</v>
      </c>
      <c r="N122" s="132">
        <f t="shared" si="182"/>
        <v>92823.436000000002</v>
      </c>
      <c r="O122" s="132">
        <f t="shared" si="182"/>
        <v>183910.41700000002</v>
      </c>
      <c r="P122" s="132">
        <f t="shared" si="181"/>
        <v>105098.417</v>
      </c>
      <c r="Q122" s="132">
        <f t="shared" si="180"/>
        <v>1049909.5549999999</v>
      </c>
      <c r="R122" s="132">
        <f t="shared" si="170"/>
        <v>-25.281999999890104</v>
      </c>
      <c r="S122" s="122">
        <f>F122/Q122*100</f>
        <v>99.997591983054207</v>
      </c>
      <c r="T122" s="132">
        <f t="shared" ref="T122" si="183">T123+T124</f>
        <v>885462.36300000001</v>
      </c>
      <c r="U122" s="132">
        <f t="shared" si="171"/>
        <v>164421.91000000003</v>
      </c>
      <c r="V122" s="122">
        <f>F122/T122*100</f>
        <v>118.56904560493442</v>
      </c>
      <c r="W122" s="122">
        <f>F122/E122*100</f>
        <v>83.367032122803124</v>
      </c>
      <c r="X122" s="132">
        <f t="shared" ref="X122" si="184">X123+X124</f>
        <v>1008512.1000000001</v>
      </c>
      <c r="Y122" s="66">
        <f t="shared" si="172"/>
        <v>41372.172999999952</v>
      </c>
      <c r="Z122" s="67">
        <f>F122/X122*100</f>
        <v>104.10229812810377</v>
      </c>
    </row>
    <row r="123" spans="1:28" s="112" customFormat="1" ht="23.25" x14ac:dyDescent="0.35">
      <c r="A123" s="110"/>
      <c r="B123" s="111" t="s">
        <v>96</v>
      </c>
      <c r="C123" s="111"/>
      <c r="D123" s="137">
        <f>D85+D109</f>
        <v>599998.4</v>
      </c>
      <c r="E123" s="137">
        <f>E85+E109</f>
        <v>1086469.04</v>
      </c>
      <c r="F123" s="137">
        <f t="shared" si="126"/>
        <v>882463.94000000018</v>
      </c>
      <c r="G123" s="137">
        <f t="shared" ref="G123:Q123" si="185">G85+G109</f>
        <v>75041.2</v>
      </c>
      <c r="H123" s="137">
        <f t="shared" si="185"/>
        <v>75369.8</v>
      </c>
      <c r="I123" s="137">
        <f t="shared" si="185"/>
        <v>75205.5</v>
      </c>
      <c r="J123" s="137">
        <f t="shared" si="185"/>
        <v>75205.5</v>
      </c>
      <c r="K123" s="137">
        <f t="shared" ref="K123:O123" si="186">K85+K109</f>
        <v>101210.7</v>
      </c>
      <c r="L123" s="137">
        <f t="shared" si="186"/>
        <v>194776.40000000002</v>
      </c>
      <c r="M123" s="137">
        <f t="shared" si="186"/>
        <v>48694.04</v>
      </c>
      <c r="N123" s="137">
        <f t="shared" si="186"/>
        <v>46693.3</v>
      </c>
      <c r="O123" s="137">
        <f t="shared" si="186"/>
        <v>88264.7</v>
      </c>
      <c r="P123" s="137">
        <f t="shared" si="185"/>
        <v>102002.8</v>
      </c>
      <c r="Q123" s="137">
        <f t="shared" si="185"/>
        <v>882463.94</v>
      </c>
      <c r="R123" s="137">
        <f t="shared" si="170"/>
        <v>0</v>
      </c>
      <c r="S123" s="162">
        <f>F123/Q123*100</f>
        <v>100.00000000000003</v>
      </c>
      <c r="T123" s="137">
        <f>T85+T109</f>
        <v>855426.84</v>
      </c>
      <c r="U123" s="137">
        <f t="shared" si="171"/>
        <v>27037.10000000021</v>
      </c>
      <c r="V123" s="162">
        <f>F123/T123*100</f>
        <v>103.16065602991837</v>
      </c>
      <c r="W123" s="162">
        <f>F123/E123*100</f>
        <v>81.22310968014331</v>
      </c>
      <c r="X123" s="137">
        <f>X85+X109</f>
        <v>766408.89900000009</v>
      </c>
      <c r="Y123" s="88">
        <f t="shared" si="172"/>
        <v>116055.04100000008</v>
      </c>
      <c r="Z123" s="159">
        <f>F123/X123*100</f>
        <v>115.14270530410427</v>
      </c>
    </row>
    <row r="124" spans="1:28" s="112" customFormat="1" ht="23.25" x14ac:dyDescent="0.35">
      <c r="A124" s="110"/>
      <c r="B124" s="111" t="s">
        <v>95</v>
      </c>
      <c r="C124" s="111"/>
      <c r="D124" s="137">
        <f>D110+D86</f>
        <v>20320.11</v>
      </c>
      <c r="E124" s="137">
        <f>E110+E86</f>
        <v>172882.82399999999</v>
      </c>
      <c r="F124" s="137">
        <f t="shared" si="126"/>
        <v>167420.33300000001</v>
      </c>
      <c r="G124" s="137">
        <f t="shared" ref="G124:Q124" si="187">G110+G86</f>
        <v>2136.527</v>
      </c>
      <c r="H124" s="137">
        <f t="shared" si="187"/>
        <v>3168.2809999999999</v>
      </c>
      <c r="I124" s="137">
        <f t="shared" si="187"/>
        <v>2923.3090000000002</v>
      </c>
      <c r="J124" s="137">
        <f t="shared" si="187"/>
        <v>3072.4540000000002</v>
      </c>
      <c r="K124" s="137">
        <f t="shared" ref="K124:O124" si="188">K110+K86</f>
        <v>3409.2200000000003</v>
      </c>
      <c r="L124" s="137">
        <f t="shared" si="188"/>
        <v>6119.5329999999994</v>
      </c>
      <c r="M124" s="137">
        <f t="shared" si="188"/>
        <v>1719.5390000000002</v>
      </c>
      <c r="N124" s="137">
        <f t="shared" si="188"/>
        <v>46130.135999999999</v>
      </c>
      <c r="O124" s="137">
        <f t="shared" si="188"/>
        <v>95645.717000000004</v>
      </c>
      <c r="P124" s="137">
        <f t="shared" si="187"/>
        <v>3095.6169999999997</v>
      </c>
      <c r="Q124" s="137">
        <f t="shared" si="187"/>
        <v>167445.61499999999</v>
      </c>
      <c r="R124" s="137">
        <f t="shared" si="170"/>
        <v>-25.281999999977415</v>
      </c>
      <c r="S124" s="162">
        <f>F124/Q124*100</f>
        <v>99.984901366333204</v>
      </c>
      <c r="T124" s="137">
        <f>T110+T86</f>
        <v>30035.523000000001</v>
      </c>
      <c r="U124" s="137">
        <f t="shared" si="171"/>
        <v>137384.81</v>
      </c>
      <c r="V124" s="162">
        <f>F124/T124*100</f>
        <v>557.40775014971439</v>
      </c>
      <c r="W124" s="162">
        <f>F124/E124*100</f>
        <v>96.84035066433205</v>
      </c>
      <c r="X124" s="137">
        <f>X110+X86</f>
        <v>242103.201</v>
      </c>
      <c r="Y124" s="88">
        <f t="shared" si="172"/>
        <v>-74682.867999999988</v>
      </c>
      <c r="Z124" s="159">
        <f>F124/X124*100</f>
        <v>69.152465687556116</v>
      </c>
    </row>
    <row r="125" spans="1:28" s="42" customFormat="1" ht="67.5" x14ac:dyDescent="0.3">
      <c r="A125" s="109"/>
      <c r="B125" s="43" t="s">
        <v>154</v>
      </c>
      <c r="C125" s="41"/>
      <c r="D125" s="132">
        <f>D111</f>
        <v>0</v>
      </c>
      <c r="E125" s="132">
        <f>E111</f>
        <v>0</v>
      </c>
      <c r="F125" s="132">
        <f t="shared" si="126"/>
        <v>0</v>
      </c>
      <c r="G125" s="132">
        <f t="shared" ref="G125:Q125" si="189">G111</f>
        <v>0</v>
      </c>
      <c r="H125" s="132">
        <f t="shared" si="189"/>
        <v>0</v>
      </c>
      <c r="I125" s="132">
        <f t="shared" si="189"/>
        <v>0</v>
      </c>
      <c r="J125" s="132">
        <f t="shared" si="189"/>
        <v>0</v>
      </c>
      <c r="K125" s="132">
        <f t="shared" ref="K125:O125" si="190">K111</f>
        <v>0</v>
      </c>
      <c r="L125" s="132">
        <f t="shared" si="190"/>
        <v>0</v>
      </c>
      <c r="M125" s="132">
        <f t="shared" si="190"/>
        <v>0</v>
      </c>
      <c r="N125" s="132">
        <f t="shared" si="190"/>
        <v>0</v>
      </c>
      <c r="O125" s="132">
        <f t="shared" si="190"/>
        <v>0</v>
      </c>
      <c r="P125" s="132">
        <f t="shared" si="189"/>
        <v>0</v>
      </c>
      <c r="Q125" s="132">
        <f t="shared" si="189"/>
        <v>0</v>
      </c>
      <c r="R125" s="132">
        <f t="shared" si="170"/>
        <v>0</v>
      </c>
      <c r="S125" s="122"/>
      <c r="T125" s="132">
        <f>T111</f>
        <v>0</v>
      </c>
      <c r="U125" s="132">
        <f t="shared" si="171"/>
        <v>0</v>
      </c>
      <c r="V125" s="122"/>
      <c r="W125" s="122"/>
      <c r="X125" s="132">
        <f>X111</f>
        <v>40122.523999999998</v>
      </c>
      <c r="Y125" s="66">
        <f t="shared" si="172"/>
        <v>-40122.523999999998</v>
      </c>
      <c r="Z125" s="67"/>
    </row>
    <row r="126" spans="1:28" s="105" customFormat="1" ht="46.5" x14ac:dyDescent="0.3">
      <c r="A126" s="107"/>
      <c r="B126" s="100" t="s">
        <v>120</v>
      </c>
      <c r="C126" s="106"/>
      <c r="D126" s="140">
        <f>D115+D119</f>
        <v>7038651.0019999985</v>
      </c>
      <c r="E126" s="140">
        <f>E115+E119</f>
        <v>8258904.4069999997</v>
      </c>
      <c r="F126" s="140">
        <f t="shared" si="126"/>
        <v>6987459.7000000002</v>
      </c>
      <c r="G126" s="140">
        <f t="shared" ref="G126:Q126" si="191">G115+G119</f>
        <v>606430.53099999996</v>
      </c>
      <c r="H126" s="140">
        <f t="shared" si="191"/>
        <v>649320.17200000025</v>
      </c>
      <c r="I126" s="140">
        <f t="shared" si="191"/>
        <v>566316.45500000007</v>
      </c>
      <c r="J126" s="140">
        <f t="shared" si="191"/>
        <v>718461.3899999999</v>
      </c>
      <c r="K126" s="140">
        <f t="shared" ref="K126:O126" si="192">K115+K119</f>
        <v>681058.67200000002</v>
      </c>
      <c r="L126" s="140">
        <f t="shared" si="192"/>
        <v>852169.16800000006</v>
      </c>
      <c r="M126" s="140">
        <f t="shared" si="192"/>
        <v>713811.99700000009</v>
      </c>
      <c r="N126" s="140">
        <f t="shared" si="192"/>
        <v>702254.47899999982</v>
      </c>
      <c r="O126" s="140">
        <f t="shared" si="192"/>
        <v>731223.53399999999</v>
      </c>
      <c r="P126" s="140">
        <f t="shared" si="191"/>
        <v>766413.30199999991</v>
      </c>
      <c r="Q126" s="140">
        <f t="shared" si="191"/>
        <v>6628451.9680000003</v>
      </c>
      <c r="R126" s="140">
        <f t="shared" si="170"/>
        <v>359007.73199999984</v>
      </c>
      <c r="S126" s="128">
        <f>F126/Q126*100</f>
        <v>105.4161625328685</v>
      </c>
      <c r="T126" s="140">
        <f>T115+T119</f>
        <v>6718722.0956666674</v>
      </c>
      <c r="U126" s="140">
        <f t="shared" si="171"/>
        <v>268737.60433333274</v>
      </c>
      <c r="V126" s="128">
        <f>F126/T126*100</f>
        <v>103.99983211847174</v>
      </c>
      <c r="W126" s="128">
        <f>F126/E126*100</f>
        <v>84.605164991105099</v>
      </c>
      <c r="X126" s="140">
        <f>X115+X119</f>
        <v>6023439.9599999981</v>
      </c>
      <c r="Y126" s="102">
        <f t="shared" si="172"/>
        <v>964019.74000000209</v>
      </c>
      <c r="Z126" s="103">
        <f>F126/X126*100</f>
        <v>116.00447163749936</v>
      </c>
      <c r="AA126" s="140">
        <v>6023439.9600000009</v>
      </c>
      <c r="AB126" s="140">
        <f>AA126-X126</f>
        <v>0</v>
      </c>
    </row>
    <row r="127" spans="1:28" s="13" customFormat="1" ht="111.75" customHeight="1" x14ac:dyDescent="0.4">
      <c r="A127" s="30"/>
      <c r="B127" s="149" t="s">
        <v>209</v>
      </c>
      <c r="C127" s="149"/>
      <c r="D127" s="149"/>
      <c r="E127" s="20"/>
      <c r="F127" s="20" t="s">
        <v>210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68"/>
      <c r="Z127" s="69"/>
    </row>
    <row r="128" spans="1:28" s="7" customFormat="1" ht="18" customHeight="1" x14ac:dyDescent="0.45">
      <c r="A128" s="6"/>
      <c r="B128" s="26" t="s">
        <v>52</v>
      </c>
      <c r="C128" s="17"/>
      <c r="D128" s="17"/>
      <c r="E128" s="17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70"/>
      <c r="Z128" s="71"/>
    </row>
    <row r="129" spans="1:51" s="7" customFormat="1" ht="30.75" hidden="1" x14ac:dyDescent="0.45">
      <c r="A129" s="6"/>
      <c r="B129" s="17"/>
      <c r="C129" s="17"/>
      <c r="D129" s="17"/>
      <c r="E129" s="94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85">
        <v>766413.30200000003</v>
      </c>
      <c r="Q129" s="85">
        <v>6628451.9680000003</v>
      </c>
      <c r="R129" s="19"/>
      <c r="S129" s="19"/>
      <c r="T129" s="19"/>
      <c r="U129" s="19"/>
      <c r="V129" s="19"/>
      <c r="W129" s="19"/>
      <c r="X129" s="19"/>
      <c r="Y129" s="70"/>
      <c r="Z129" s="71"/>
    </row>
    <row r="130" spans="1:51" s="4" customFormat="1" ht="30.75" hidden="1" customHeight="1" x14ac:dyDescent="0.45">
      <c r="A130" s="24"/>
      <c r="B130" s="17"/>
      <c r="C130" s="17"/>
      <c r="D130" s="85">
        <v>7038651.0020000003</v>
      </c>
      <c r="E130" s="85">
        <v>8258904.4069999997</v>
      </c>
      <c r="F130" s="85">
        <v>6987459.7000000002</v>
      </c>
      <c r="G130" s="86"/>
      <c r="H130" s="86"/>
      <c r="I130" s="86"/>
      <c r="J130" s="86"/>
      <c r="K130" s="86"/>
      <c r="L130" s="86"/>
      <c r="M130" s="86"/>
      <c r="N130" s="86"/>
      <c r="O130" s="86"/>
      <c r="P130" s="85">
        <f>P126-P129</f>
        <v>0</v>
      </c>
      <c r="Q130" s="85">
        <f>Q126-Q129</f>
        <v>0</v>
      </c>
      <c r="R130" s="86"/>
      <c r="S130" s="86"/>
      <c r="T130" s="86"/>
      <c r="U130" s="86"/>
      <c r="V130" s="86"/>
      <c r="W130" s="86"/>
      <c r="X130" s="85"/>
      <c r="Y130" s="5"/>
    </row>
    <row r="131" spans="1:51" ht="12" hidden="1" customHeight="1" x14ac:dyDescent="0.45">
      <c r="B131" s="26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85"/>
      <c r="Q131" s="19"/>
      <c r="R131" s="19"/>
      <c r="S131" s="19"/>
      <c r="T131" s="19"/>
      <c r="U131" s="19"/>
      <c r="V131" s="19"/>
      <c r="W131" s="19"/>
      <c r="X131" s="19"/>
    </row>
    <row r="132" spans="1:51" s="2" customFormat="1" ht="30.75" hidden="1" customHeight="1" x14ac:dyDescent="0.45">
      <c r="A132" s="25"/>
      <c r="B132" s="17"/>
      <c r="C132" s="17"/>
      <c r="D132" s="17"/>
      <c r="E132" s="17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85"/>
      <c r="Q132" s="19"/>
      <c r="R132" s="19"/>
      <c r="S132" s="19"/>
      <c r="T132" s="19"/>
      <c r="U132" s="19"/>
      <c r="V132" s="19"/>
      <c r="W132" s="19"/>
      <c r="X132" s="19"/>
      <c r="Y132" s="163"/>
    </row>
    <row r="133" spans="1:51" s="2" customFormat="1" ht="30.75" hidden="1" customHeight="1" x14ac:dyDescent="0.45">
      <c r="A133" s="25"/>
      <c r="B133" s="17"/>
      <c r="C133" s="17"/>
      <c r="D133" s="17"/>
      <c r="E133" s="17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85"/>
      <c r="Q133" s="19"/>
      <c r="R133" s="19"/>
      <c r="S133" s="19"/>
      <c r="T133" s="19"/>
      <c r="U133" s="19"/>
      <c r="V133" s="19"/>
      <c r="W133" s="19"/>
      <c r="X133" s="19"/>
      <c r="Y133" s="163"/>
    </row>
    <row r="134" spans="1:51" s="2" customFormat="1" ht="16.5" hidden="1" customHeight="1" x14ac:dyDescent="0.45">
      <c r="A134" s="25"/>
      <c r="B134" s="26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85"/>
      <c r="Q134" s="19"/>
      <c r="R134" s="19"/>
      <c r="S134" s="19"/>
      <c r="T134" s="19"/>
      <c r="U134" s="19"/>
      <c r="V134" s="19"/>
      <c r="W134" s="19"/>
      <c r="X134" s="19"/>
      <c r="Y134" s="163"/>
    </row>
    <row r="135" spans="1:51" ht="18.75" hidden="1" x14ac:dyDescent="0.3">
      <c r="B135" s="24"/>
      <c r="D135" s="85">
        <f>D130-D126</f>
        <v>0</v>
      </c>
      <c r="E135" s="85">
        <f>E130-E126</f>
        <v>0</v>
      </c>
      <c r="F135" s="85">
        <f>F130-F126</f>
        <v>0</v>
      </c>
      <c r="P135" s="85">
        <f>P130-P126</f>
        <v>-766413.30199999991</v>
      </c>
      <c r="Q135" s="85">
        <f>Q130-Q126</f>
        <v>-6628451.9680000003</v>
      </c>
      <c r="X135" s="85"/>
    </row>
    <row r="136" spans="1:51" ht="18.75" hidden="1" x14ac:dyDescent="0.3">
      <c r="B136" s="24"/>
      <c r="D136" s="85"/>
      <c r="E136" s="85">
        <v>8149365.3949999996</v>
      </c>
      <c r="F136" s="85">
        <v>6221361.5949999997</v>
      </c>
      <c r="X136" s="85"/>
    </row>
    <row r="137" spans="1:51" ht="18.75" hidden="1" x14ac:dyDescent="0.3">
      <c r="B137" s="24"/>
      <c r="D137" s="85"/>
      <c r="E137" s="85">
        <f>E136-E126</f>
        <v>-109539.0120000001</v>
      </c>
      <c r="F137" s="85">
        <f>F136-F126</f>
        <v>-766098.10500000045</v>
      </c>
      <c r="X137" s="85"/>
    </row>
    <row r="138" spans="1:51" ht="18.75" hidden="1" customHeight="1" x14ac:dyDescent="0.3">
      <c r="B138" s="4"/>
      <c r="C138" s="3"/>
      <c r="D138" s="3"/>
      <c r="E138" s="3"/>
      <c r="R138" s="179" t="s">
        <v>49</v>
      </c>
      <c r="S138" s="179"/>
      <c r="T138" s="129">
        <f>E51/12*10</f>
        <v>5658476.9824999999</v>
      </c>
    </row>
    <row r="139" spans="1:51" ht="22.5" hidden="1" x14ac:dyDescent="0.3">
      <c r="B139" s="4"/>
      <c r="C139" s="3"/>
      <c r="D139" s="3"/>
      <c r="E139" s="95"/>
      <c r="F139" s="95"/>
      <c r="R139" s="163"/>
      <c r="S139" s="163"/>
      <c r="T139" s="129">
        <f>T138-T51</f>
        <v>0</v>
      </c>
      <c r="X139" s="95"/>
    </row>
    <row r="140" spans="1:51" ht="18.75" hidden="1" customHeight="1" x14ac:dyDescent="0.3">
      <c r="B140" s="4"/>
      <c r="C140" s="3"/>
      <c r="D140" s="3"/>
      <c r="E140" s="3"/>
      <c r="F140" s="3">
        <v>6221361595.1599998</v>
      </c>
      <c r="R140" s="179" t="s">
        <v>50</v>
      </c>
      <c r="S140" s="179"/>
      <c r="T140" s="130">
        <f>E102/12*10</f>
        <v>172987.06916666665</v>
      </c>
    </row>
    <row r="141" spans="1:51" ht="18.75" hidden="1" x14ac:dyDescent="0.3">
      <c r="B141" s="4"/>
      <c r="C141" s="3"/>
      <c r="D141" s="3"/>
      <c r="E141" s="3"/>
      <c r="R141" s="163"/>
      <c r="S141" s="163"/>
      <c r="T141" s="129">
        <f>T140-T102</f>
        <v>0</v>
      </c>
    </row>
    <row r="142" spans="1:51" ht="18.75" hidden="1" x14ac:dyDescent="0.3">
      <c r="B142" s="96"/>
      <c r="C142" s="3"/>
      <c r="D142" s="3"/>
      <c r="E142" s="3"/>
      <c r="R142" s="179" t="s">
        <v>51</v>
      </c>
      <c r="S142" s="179"/>
      <c r="T142" s="129">
        <f>T140+T107</f>
        <v>186276.10916666666</v>
      </c>
    </row>
    <row r="143" spans="1:51" ht="18.75" hidden="1" x14ac:dyDescent="0.3">
      <c r="B143" s="4"/>
      <c r="C143" s="3"/>
      <c r="D143" s="3"/>
      <c r="E143" s="3"/>
      <c r="R143" s="163"/>
      <c r="S143" s="163"/>
      <c r="T143" s="129">
        <f>T142-T113</f>
        <v>0</v>
      </c>
    </row>
    <row r="144" spans="1:51" s="18" customFormat="1" ht="18.75" hidden="1" x14ac:dyDescent="0.3"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1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</row>
    <row r="145" spans="2:51" s="18" customFormat="1" ht="18.75" hidden="1" x14ac:dyDescent="0.3">
      <c r="B145" s="4"/>
      <c r="C145" s="3"/>
      <c r="D145" s="3"/>
      <c r="E145" s="86"/>
      <c r="F145" s="8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86"/>
      <c r="Y145" s="1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</row>
    <row r="146" spans="2:51" s="18" customFormat="1" ht="18.75" hidden="1" x14ac:dyDescent="0.3">
      <c r="B146" s="4"/>
      <c r="C146" s="3"/>
      <c r="D146" s="16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1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 spans="2:51" s="18" customFormat="1" ht="18.75" hidden="1" x14ac:dyDescent="0.3"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1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</row>
    <row r="148" spans="2:51" s="18" customFormat="1" ht="22.5" hidden="1" x14ac:dyDescent="0.3">
      <c r="B148" s="4"/>
      <c r="C148" s="3"/>
      <c r="D148" s="9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1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2:51" s="18" customFormat="1" ht="18.75" hidden="1" x14ac:dyDescent="0.3">
      <c r="B149" s="4"/>
      <c r="C149" s="3"/>
      <c r="D149" s="3"/>
      <c r="E149" s="3"/>
      <c r="F149" s="8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86"/>
      <c r="Y149" s="1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2:51" s="18" customFormat="1" ht="18.75" x14ac:dyDescent="0.3"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1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2:51" s="18" customFormat="1" ht="18.75" x14ac:dyDescent="0.3"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1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2:51" s="18" customFormat="1" ht="18.75" x14ac:dyDescent="0.3">
      <c r="B152" s="2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1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2:51" s="18" customFormat="1" ht="18.75" x14ac:dyDescent="0.3">
      <c r="B153" s="2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1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</sheetData>
  <mergeCells count="36">
    <mergeCell ref="R142:S142"/>
    <mergeCell ref="C15:C17"/>
    <mergeCell ref="C23:C25"/>
    <mergeCell ref="A51:C51"/>
    <mergeCell ref="A3:A4"/>
    <mergeCell ref="B3:B4"/>
    <mergeCell ref="C3:C4"/>
    <mergeCell ref="D3:D4"/>
    <mergeCell ref="R138:S138"/>
    <mergeCell ref="R3:R4"/>
    <mergeCell ref="H3:H4"/>
    <mergeCell ref="E3:E4"/>
    <mergeCell ref="P3:P4"/>
    <mergeCell ref="F3:F4"/>
    <mergeCell ref="G3:G4"/>
    <mergeCell ref="Q3:Q4"/>
    <mergeCell ref="R140:S140"/>
    <mergeCell ref="I3:I4"/>
    <mergeCell ref="J3:J4"/>
    <mergeCell ref="Z3:Z4"/>
    <mergeCell ref="S3:S4"/>
    <mergeCell ref="T3:T4"/>
    <mergeCell ref="U3:U4"/>
    <mergeCell ref="V3:V4"/>
    <mergeCell ref="W3:W4"/>
    <mergeCell ref="X3:X4"/>
    <mergeCell ref="Y3:Y4"/>
    <mergeCell ref="K3:K4"/>
    <mergeCell ref="L3:L4"/>
    <mergeCell ref="A1:Z1"/>
    <mergeCell ref="A114:Z114"/>
    <mergeCell ref="A89:Z89"/>
    <mergeCell ref="A6:Z6"/>
    <mergeCell ref="M3:M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63" fitToHeight="6" orientation="landscape" horizontalDpi="300" verticalDpi="300" r:id="rId1"/>
  <headerFooter alignWithMargins="0"/>
  <rowBreaks count="1" manualBreakCount="1">
    <brk id="51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2025-11-03T08:06:30Z</cp:lastPrinted>
  <dcterms:created xsi:type="dcterms:W3CDTF">1996-10-08T23:32:33Z</dcterms:created>
  <dcterms:modified xsi:type="dcterms:W3CDTF">2025-11-06T08:07:25Z</dcterms:modified>
</cp:coreProperties>
</file>